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9020" windowHeight="11715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Prihodi'!$A$2:$F$105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izvorima'!$A$1:$I$43</definedName>
    <definedName name="_xlnm.Print_Area" localSheetId="4">'Plan rash. i izdat. po izvorima'!$A$1:$AC$145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F13" i="9" l="1"/>
  <c r="F24" i="9" s="1"/>
  <c r="H13" i="9"/>
  <c r="G13" i="9"/>
  <c r="H11" i="9"/>
  <c r="G11" i="9"/>
  <c r="F11" i="9"/>
  <c r="H8" i="9"/>
  <c r="G8" i="9"/>
  <c r="F8" i="9"/>
  <c r="U143" i="3" l="1"/>
  <c r="U142" i="3"/>
  <c r="U141" i="3"/>
  <c r="U140" i="3"/>
  <c r="U139" i="3"/>
  <c r="U138" i="3"/>
  <c r="U137" i="3"/>
  <c r="U136" i="3"/>
  <c r="U135" i="3"/>
  <c r="AC134" i="3"/>
  <c r="AB134" i="3"/>
  <c r="AA134" i="3"/>
  <c r="Z134" i="3"/>
  <c r="Y134" i="3"/>
  <c r="X134" i="3"/>
  <c r="W134" i="3"/>
  <c r="V134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 s="1"/>
  <c r="AC102" i="3"/>
  <c r="AB102" i="3"/>
  <c r="AA102" i="3"/>
  <c r="Z102" i="3"/>
  <c r="Y102" i="3"/>
  <c r="X102" i="3"/>
  <c r="W102" i="3"/>
  <c r="V102" i="3"/>
  <c r="U101" i="3"/>
  <c r="U100" i="3"/>
  <c r="U99" i="3"/>
  <c r="U98" i="3"/>
  <c r="U97" i="3"/>
  <c r="U96" i="3"/>
  <c r="U95" i="3"/>
  <c r="AC94" i="3"/>
  <c r="AB94" i="3"/>
  <c r="AA94" i="3"/>
  <c r="Z94" i="3"/>
  <c r="Y94" i="3"/>
  <c r="Y93" i="3" s="1"/>
  <c r="Y92" i="3" s="1"/>
  <c r="X94" i="3"/>
  <c r="W94" i="3"/>
  <c r="V94" i="3"/>
  <c r="AC93" i="3"/>
  <c r="AC92" i="3" s="1"/>
  <c r="AB93" i="3"/>
  <c r="X93" i="3"/>
  <c r="X92" i="3" s="1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AC65" i="3"/>
  <c r="AB65" i="3"/>
  <c r="AB63" i="3" s="1"/>
  <c r="AA65" i="3"/>
  <c r="AA63" i="3" s="1"/>
  <c r="Z65" i="3"/>
  <c r="Z63" i="3" s="1"/>
  <c r="Y65" i="3"/>
  <c r="Y63" i="3" s="1"/>
  <c r="X65" i="3"/>
  <c r="X63" i="3" s="1"/>
  <c r="W65" i="3"/>
  <c r="W63" i="3" s="1"/>
  <c r="V65" i="3"/>
  <c r="V63" i="3" s="1"/>
  <c r="AC63" i="3"/>
  <c r="U58" i="3"/>
  <c r="U57" i="3"/>
  <c r="U56" i="3"/>
  <c r="U55" i="3"/>
  <c r="U54" i="3"/>
  <c r="U53" i="3"/>
  <c r="U52" i="3"/>
  <c r="U51" i="3"/>
  <c r="U50" i="3"/>
  <c r="U49" i="3" s="1"/>
  <c r="AC49" i="3"/>
  <c r="AB49" i="3"/>
  <c r="AA49" i="3"/>
  <c r="Z49" i="3"/>
  <c r="Y49" i="3"/>
  <c r="X49" i="3"/>
  <c r="W49" i="3"/>
  <c r="V49" i="3"/>
  <c r="U48" i="3"/>
  <c r="U47" i="3"/>
  <c r="U46" i="3"/>
  <c r="U45" i="3" s="1"/>
  <c r="AC45" i="3"/>
  <c r="AB45" i="3"/>
  <c r="AA45" i="3"/>
  <c r="Z45" i="3"/>
  <c r="Y45" i="3"/>
  <c r="X45" i="3"/>
  <c r="W45" i="3"/>
  <c r="V45" i="3"/>
  <c r="U44" i="3"/>
  <c r="U43" i="3"/>
  <c r="U42" i="3"/>
  <c r="V41" i="3"/>
  <c r="U41" i="3"/>
  <c r="U40" i="3"/>
  <c r="U39" i="3"/>
  <c r="U38" i="3"/>
  <c r="U37" i="3"/>
  <c r="U36" i="3"/>
  <c r="U35" i="3"/>
  <c r="U34" i="3"/>
  <c r="U33" i="3"/>
  <c r="V32" i="3"/>
  <c r="U32" i="3" s="1"/>
  <c r="U31" i="3"/>
  <c r="U30" i="3"/>
  <c r="U29" i="3"/>
  <c r="U28" i="3"/>
  <c r="U27" i="3"/>
  <c r="V26" i="3"/>
  <c r="U26" i="3"/>
  <c r="U25" i="3"/>
  <c r="V24" i="3"/>
  <c r="U24" i="3"/>
  <c r="V23" i="3"/>
  <c r="U23" i="3" s="1"/>
  <c r="V22" i="3"/>
  <c r="U22" i="3" s="1"/>
  <c r="U21" i="3"/>
  <c r="U20" i="3"/>
  <c r="U19" i="3"/>
  <c r="V18" i="3"/>
  <c r="U18" i="3"/>
  <c r="AC17" i="3"/>
  <c r="AB17" i="3"/>
  <c r="AA17" i="3"/>
  <c r="Z17" i="3"/>
  <c r="Y17" i="3"/>
  <c r="X17" i="3"/>
  <c r="W17" i="3"/>
  <c r="U16" i="3"/>
  <c r="U15" i="3"/>
  <c r="U14" i="3"/>
  <c r="U13" i="3"/>
  <c r="U12" i="3"/>
  <c r="U11" i="3"/>
  <c r="U10" i="3"/>
  <c r="AC9" i="3"/>
  <c r="AB9" i="3"/>
  <c r="AB8" i="3" s="1"/>
  <c r="AB7" i="3" s="1"/>
  <c r="AA9" i="3"/>
  <c r="Z9" i="3"/>
  <c r="Y9" i="3"/>
  <c r="X9" i="3"/>
  <c r="X8" i="3" s="1"/>
  <c r="X7" i="3" s="1"/>
  <c r="X4" i="3" s="1"/>
  <c r="W9" i="3"/>
  <c r="W8" i="3" s="1"/>
  <c r="W7" i="3" s="1"/>
  <c r="V9" i="3"/>
  <c r="AA8" i="3"/>
  <c r="AA7" i="3" s="1"/>
  <c r="L143" i="3"/>
  <c r="L142" i="3"/>
  <c r="L141" i="3"/>
  <c r="L140" i="3"/>
  <c r="L139" i="3"/>
  <c r="L138" i="3"/>
  <c r="L137" i="3"/>
  <c r="L136" i="3"/>
  <c r="L135" i="3"/>
  <c r="T134" i="3"/>
  <c r="S134" i="3"/>
  <c r="R134" i="3"/>
  <c r="Q134" i="3"/>
  <c r="P134" i="3"/>
  <c r="O134" i="3"/>
  <c r="N134" i="3"/>
  <c r="M134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 s="1"/>
  <c r="T102" i="3"/>
  <c r="S102" i="3"/>
  <c r="R102" i="3"/>
  <c r="Q102" i="3"/>
  <c r="P102" i="3"/>
  <c r="O102" i="3"/>
  <c r="N102" i="3"/>
  <c r="M102" i="3"/>
  <c r="L101" i="3"/>
  <c r="L100" i="3"/>
  <c r="L99" i="3"/>
  <c r="L98" i="3"/>
  <c r="L97" i="3"/>
  <c r="L96" i="3"/>
  <c r="L95" i="3"/>
  <c r="T94" i="3"/>
  <c r="S94" i="3"/>
  <c r="R94" i="3"/>
  <c r="Q94" i="3"/>
  <c r="P94" i="3"/>
  <c r="P93" i="3" s="1"/>
  <c r="P92" i="3" s="1"/>
  <c r="O94" i="3"/>
  <c r="N94" i="3"/>
  <c r="M94" i="3"/>
  <c r="T93" i="3"/>
  <c r="T92" i="3" s="1"/>
  <c r="S93" i="3"/>
  <c r="O93" i="3"/>
  <c r="O92" i="3" s="1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T65" i="3"/>
  <c r="S65" i="3"/>
  <c r="S63" i="3" s="1"/>
  <c r="R65" i="3"/>
  <c r="R63" i="3" s="1"/>
  <c r="Q65" i="3"/>
  <c r="Q63" i="3" s="1"/>
  <c r="P65" i="3"/>
  <c r="P63" i="3" s="1"/>
  <c r="O65" i="3"/>
  <c r="O63" i="3" s="1"/>
  <c r="N65" i="3"/>
  <c r="N63" i="3" s="1"/>
  <c r="M65" i="3"/>
  <c r="M63" i="3" s="1"/>
  <c r="T63" i="3"/>
  <c r="L58" i="3"/>
  <c r="L57" i="3"/>
  <c r="L56" i="3"/>
  <c r="L55" i="3"/>
  <c r="L54" i="3"/>
  <c r="L53" i="3"/>
  <c r="L52" i="3"/>
  <c r="L51" i="3"/>
  <c r="L50" i="3"/>
  <c r="L49" i="3" s="1"/>
  <c r="T49" i="3"/>
  <c r="S49" i="3"/>
  <c r="R49" i="3"/>
  <c r="Q49" i="3"/>
  <c r="P49" i="3"/>
  <c r="O49" i="3"/>
  <c r="N49" i="3"/>
  <c r="M49" i="3"/>
  <c r="L48" i="3"/>
  <c r="L47" i="3"/>
  <c r="L46" i="3"/>
  <c r="L45" i="3" s="1"/>
  <c r="T45" i="3"/>
  <c r="S45" i="3"/>
  <c r="R45" i="3"/>
  <c r="Q45" i="3"/>
  <c r="P45" i="3"/>
  <c r="O45" i="3"/>
  <c r="N45" i="3"/>
  <c r="M45" i="3"/>
  <c r="L44" i="3"/>
  <c r="L43" i="3"/>
  <c r="L42" i="3"/>
  <c r="M41" i="3"/>
  <c r="L41" i="3"/>
  <c r="L40" i="3"/>
  <c r="L39" i="3"/>
  <c r="L38" i="3"/>
  <c r="L37" i="3"/>
  <c r="L36" i="3"/>
  <c r="L35" i="3"/>
  <c r="L34" i="3"/>
  <c r="L33" i="3"/>
  <c r="M32" i="3"/>
  <c r="L32" i="3" s="1"/>
  <c r="L31" i="3"/>
  <c r="L30" i="3"/>
  <c r="L29" i="3"/>
  <c r="L28" i="3"/>
  <c r="L27" i="3"/>
  <c r="M26" i="3"/>
  <c r="L26" i="3"/>
  <c r="L25" i="3"/>
  <c r="M24" i="3"/>
  <c r="L24" i="3"/>
  <c r="M23" i="3"/>
  <c r="L23" i="3" s="1"/>
  <c r="M22" i="3"/>
  <c r="L22" i="3" s="1"/>
  <c r="L21" i="3"/>
  <c r="L20" i="3"/>
  <c r="L19" i="3"/>
  <c r="M18" i="3"/>
  <c r="L18" i="3"/>
  <c r="T17" i="3"/>
  <c r="S17" i="3"/>
  <c r="R17" i="3"/>
  <c r="Q17" i="3"/>
  <c r="P17" i="3"/>
  <c r="O17" i="3"/>
  <c r="N17" i="3"/>
  <c r="L16" i="3"/>
  <c r="L15" i="3"/>
  <c r="L14" i="3"/>
  <c r="L13" i="3"/>
  <c r="L12" i="3"/>
  <c r="L11" i="3"/>
  <c r="L10" i="3"/>
  <c r="T9" i="3"/>
  <c r="S9" i="3"/>
  <c r="S8" i="3" s="1"/>
  <c r="S7" i="3" s="1"/>
  <c r="R9" i="3"/>
  <c r="Q9" i="3"/>
  <c r="P9" i="3"/>
  <c r="O9" i="3"/>
  <c r="O8" i="3" s="1"/>
  <c r="O7" i="3" s="1"/>
  <c r="O4" i="3" s="1"/>
  <c r="N9" i="3"/>
  <c r="M9" i="3"/>
  <c r="R8" i="3"/>
  <c r="R7" i="3" s="1"/>
  <c r="F63" i="3"/>
  <c r="J63" i="3"/>
  <c r="D102" i="3"/>
  <c r="D93" i="3" s="1"/>
  <c r="D92" i="3" s="1"/>
  <c r="E102" i="3"/>
  <c r="E93" i="3" s="1"/>
  <c r="E92" i="3" s="1"/>
  <c r="F102" i="3"/>
  <c r="G102" i="3"/>
  <c r="H102" i="3"/>
  <c r="H93" i="3" s="1"/>
  <c r="H92" i="3" s="1"/>
  <c r="I102" i="3"/>
  <c r="I93" i="3" s="1"/>
  <c r="I92" i="3" s="1"/>
  <c r="J102" i="3"/>
  <c r="K102" i="3"/>
  <c r="D26" i="3"/>
  <c r="D23" i="3"/>
  <c r="D22" i="3"/>
  <c r="D18" i="3"/>
  <c r="D41" i="3"/>
  <c r="C41" i="3" s="1"/>
  <c r="D45" i="3"/>
  <c r="E45" i="3"/>
  <c r="E8" i="3" s="1"/>
  <c r="E7" i="3" s="1"/>
  <c r="E4" i="3" s="1"/>
  <c r="F45" i="3"/>
  <c r="G45" i="3"/>
  <c r="H45" i="3"/>
  <c r="I45" i="3"/>
  <c r="I8" i="3" s="1"/>
  <c r="I7" i="3" s="1"/>
  <c r="I4" i="3" s="1"/>
  <c r="J45" i="3"/>
  <c r="K45" i="3"/>
  <c r="D49" i="3"/>
  <c r="E49" i="3"/>
  <c r="F49" i="3"/>
  <c r="G49" i="3"/>
  <c r="H49" i="3"/>
  <c r="I49" i="3"/>
  <c r="J49" i="3"/>
  <c r="K49" i="3"/>
  <c r="D94" i="3"/>
  <c r="E94" i="3"/>
  <c r="F94" i="3"/>
  <c r="F93" i="3" s="1"/>
  <c r="F92" i="3" s="1"/>
  <c r="G94" i="3"/>
  <c r="G93" i="3" s="1"/>
  <c r="G92" i="3" s="1"/>
  <c r="H94" i="3"/>
  <c r="I94" i="3"/>
  <c r="J94" i="3"/>
  <c r="J93" i="3" s="1"/>
  <c r="J92" i="3" s="1"/>
  <c r="K94" i="3"/>
  <c r="K93" i="3" s="1"/>
  <c r="K92" i="3" s="1"/>
  <c r="C96" i="3"/>
  <c r="C97" i="3"/>
  <c r="C98" i="3"/>
  <c r="C99" i="3"/>
  <c r="C100" i="3"/>
  <c r="C101" i="3"/>
  <c r="C95" i="3"/>
  <c r="C94" i="3" s="1"/>
  <c r="C93" i="3" s="1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03" i="3"/>
  <c r="C102" i="3" s="1"/>
  <c r="D134" i="3"/>
  <c r="E134" i="3"/>
  <c r="F134" i="3"/>
  <c r="G134" i="3"/>
  <c r="H134" i="3"/>
  <c r="I134" i="3"/>
  <c r="J134" i="3"/>
  <c r="K134" i="3"/>
  <c r="C136" i="3"/>
  <c r="C137" i="3"/>
  <c r="C138" i="3"/>
  <c r="C139" i="3"/>
  <c r="C140" i="3"/>
  <c r="C141" i="3"/>
  <c r="C142" i="3"/>
  <c r="C143" i="3"/>
  <c r="C135" i="3"/>
  <c r="C134" i="3" s="1"/>
  <c r="D65" i="3"/>
  <c r="D63" i="3" s="1"/>
  <c r="E65" i="3"/>
  <c r="E63" i="3" s="1"/>
  <c r="F65" i="3"/>
  <c r="G65" i="3"/>
  <c r="G63" i="3" s="1"/>
  <c r="H65" i="3"/>
  <c r="H63" i="3" s="1"/>
  <c r="H4" i="3" s="1"/>
  <c r="I65" i="3"/>
  <c r="I63" i="3" s="1"/>
  <c r="J65" i="3"/>
  <c r="K65" i="3"/>
  <c r="K63" i="3" s="1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66" i="3"/>
  <c r="C51" i="3"/>
  <c r="C52" i="3"/>
  <c r="C53" i="3"/>
  <c r="C54" i="3"/>
  <c r="C55" i="3"/>
  <c r="C56" i="3"/>
  <c r="C57" i="3"/>
  <c r="C58" i="3"/>
  <c r="C50" i="3"/>
  <c r="C47" i="3"/>
  <c r="C48" i="3"/>
  <c r="C46" i="3"/>
  <c r="D32" i="3"/>
  <c r="C32" i="3" s="1"/>
  <c r="I9" i="3"/>
  <c r="J9" i="3"/>
  <c r="J8" i="3" s="1"/>
  <c r="J7" i="3" s="1"/>
  <c r="K9" i="3"/>
  <c r="K8" i="3" s="1"/>
  <c r="K7" i="3" s="1"/>
  <c r="E17" i="3"/>
  <c r="F17" i="3"/>
  <c r="G17" i="3"/>
  <c r="H17" i="3"/>
  <c r="H8" i="3" s="1"/>
  <c r="H7" i="3" s="1"/>
  <c r="I17" i="3"/>
  <c r="J17" i="3"/>
  <c r="K17" i="3"/>
  <c r="D24" i="3"/>
  <c r="C19" i="3"/>
  <c r="C20" i="3"/>
  <c r="C21" i="3"/>
  <c r="C22" i="3"/>
  <c r="C23" i="3"/>
  <c r="C25" i="3"/>
  <c r="C26" i="3"/>
  <c r="C27" i="3"/>
  <c r="C28" i="3"/>
  <c r="C29" i="3"/>
  <c r="C30" i="3"/>
  <c r="C31" i="3"/>
  <c r="C33" i="3"/>
  <c r="C34" i="3"/>
  <c r="C35" i="3"/>
  <c r="C36" i="3"/>
  <c r="C37" i="3"/>
  <c r="C38" i="3"/>
  <c r="C39" i="3"/>
  <c r="C40" i="3"/>
  <c r="C42" i="3"/>
  <c r="C43" i="3"/>
  <c r="C44" i="3"/>
  <c r="C18" i="3"/>
  <c r="D9" i="3"/>
  <c r="E9" i="3"/>
  <c r="F9" i="3"/>
  <c r="F8" i="3" s="1"/>
  <c r="F7" i="3" s="1"/>
  <c r="G9" i="3"/>
  <c r="G8" i="3" s="1"/>
  <c r="G7" i="3" s="1"/>
  <c r="H9" i="3"/>
  <c r="C11" i="3"/>
  <c r="C12" i="3"/>
  <c r="C13" i="3"/>
  <c r="C14" i="3"/>
  <c r="C15" i="3"/>
  <c r="C16" i="3"/>
  <c r="C10" i="3"/>
  <c r="C92" i="3" l="1"/>
  <c r="F4" i="3"/>
  <c r="W4" i="3"/>
  <c r="J4" i="3"/>
  <c r="Q93" i="3"/>
  <c r="Q92" i="3" s="1"/>
  <c r="AC8" i="3"/>
  <c r="AC7" i="3" s="1"/>
  <c r="AC4" i="3" s="1"/>
  <c r="V17" i="3"/>
  <c r="M8" i="3"/>
  <c r="M7" i="3" s="1"/>
  <c r="M4" i="3" s="1"/>
  <c r="Q8" i="3"/>
  <c r="Q7" i="3" s="1"/>
  <c r="Q4" i="3" s="1"/>
  <c r="N8" i="3"/>
  <c r="N93" i="3"/>
  <c r="N92" i="3" s="1"/>
  <c r="R93" i="3"/>
  <c r="R92" i="3" s="1"/>
  <c r="R4" i="3" s="1"/>
  <c r="V8" i="3"/>
  <c r="V7" i="3" s="1"/>
  <c r="V4" i="3" s="1"/>
  <c r="Z8" i="3"/>
  <c r="Z7" i="3" s="1"/>
  <c r="U9" i="3"/>
  <c r="W93" i="3"/>
  <c r="W92" i="3" s="1"/>
  <c r="AA93" i="3"/>
  <c r="AA92" i="3" s="1"/>
  <c r="AA4" i="3" s="1"/>
  <c r="T8" i="3"/>
  <c r="T7" i="3" s="1"/>
  <c r="T4" i="3" s="1"/>
  <c r="M17" i="3"/>
  <c r="M93" i="3"/>
  <c r="M92" i="3" s="1"/>
  <c r="L94" i="3"/>
  <c r="Y8" i="3"/>
  <c r="Y7" i="3" s="1"/>
  <c r="Y4" i="3" s="1"/>
  <c r="V93" i="3"/>
  <c r="V92" i="3" s="1"/>
  <c r="Z93" i="3"/>
  <c r="Z92" i="3" s="1"/>
  <c r="Z4" i="3" s="1"/>
  <c r="U94" i="3"/>
  <c r="L65" i="3"/>
  <c r="L63" i="3" s="1"/>
  <c r="S92" i="3"/>
  <c r="S4" i="3" s="1"/>
  <c r="L134" i="3"/>
  <c r="U65" i="3"/>
  <c r="U63" i="3" s="1"/>
  <c r="AB92" i="3"/>
  <c r="AB4" i="3" s="1"/>
  <c r="U134" i="3"/>
  <c r="U17" i="3"/>
  <c r="U93" i="3"/>
  <c r="U92" i="3" s="1"/>
  <c r="U8" i="3"/>
  <c r="U7" i="3" s="1"/>
  <c r="P8" i="3"/>
  <c r="P7" i="3" s="1"/>
  <c r="P4" i="3" s="1"/>
  <c r="N7" i="3"/>
  <c r="L9" i="3"/>
  <c r="L17" i="3"/>
  <c r="L93" i="3"/>
  <c r="L92" i="3" s="1"/>
  <c r="D4" i="3"/>
  <c r="K4" i="3"/>
  <c r="G4" i="3"/>
  <c r="C45" i="3"/>
  <c r="C65" i="3"/>
  <c r="C63" i="3" s="1"/>
  <c r="C9" i="3"/>
  <c r="D17" i="3"/>
  <c r="D8" i="3" s="1"/>
  <c r="D7" i="3" s="1"/>
  <c r="C24" i="3"/>
  <c r="C17" i="3" s="1"/>
  <c r="C49" i="3"/>
  <c r="E31" i="6"/>
  <c r="F31" i="6"/>
  <c r="E23" i="6"/>
  <c r="F23" i="6"/>
  <c r="F13" i="6"/>
  <c r="E13" i="6"/>
  <c r="D13" i="6"/>
  <c r="F12" i="6"/>
  <c r="E12" i="6"/>
  <c r="D12" i="6"/>
  <c r="F13" i="7"/>
  <c r="E13" i="7"/>
  <c r="U4" i="3" l="1"/>
  <c r="C8" i="3"/>
  <c r="N4" i="3"/>
  <c r="L8" i="3"/>
  <c r="L7" i="3" s="1"/>
  <c r="L4" i="3" s="1"/>
  <c r="C7" i="3"/>
  <c r="C4" i="3" s="1"/>
  <c r="D31" i="6"/>
  <c r="D23" i="6"/>
  <c r="D13" i="7"/>
  <c r="E64" i="7"/>
  <c r="D64" i="7"/>
  <c r="C20" i="2"/>
  <c r="H14" i="2"/>
  <c r="I14" i="2"/>
  <c r="G7" i="9" l="1"/>
  <c r="F7" i="9"/>
  <c r="H7" i="9"/>
  <c r="C42" i="2"/>
  <c r="D42" i="2"/>
  <c r="E42" i="2"/>
  <c r="F42" i="2"/>
  <c r="G42" i="2"/>
  <c r="H42" i="2"/>
  <c r="I42" i="2"/>
  <c r="B42" i="2"/>
  <c r="E36" i="2"/>
  <c r="E22" i="2"/>
  <c r="C14" i="2"/>
  <c r="D14" i="2"/>
  <c r="E14" i="2"/>
  <c r="F14" i="2"/>
  <c r="G14" i="2"/>
  <c r="B14" i="2"/>
  <c r="E8" i="2"/>
  <c r="B28" i="2"/>
  <c r="D28" i="2"/>
  <c r="E28" i="2"/>
  <c r="F28" i="2"/>
  <c r="G28" i="2"/>
  <c r="H28" i="2"/>
  <c r="I28" i="2"/>
  <c r="C28" i="2"/>
  <c r="B29" i="2" l="1"/>
  <c r="H22" i="9"/>
  <c r="G22" i="9"/>
  <c r="F22" i="9"/>
  <c r="H10" i="9"/>
  <c r="G10" i="9"/>
  <c r="F10" i="9"/>
  <c r="F114" i="6" l="1"/>
  <c r="E115" i="6"/>
  <c r="E114" i="6" s="1"/>
  <c r="F115" i="6"/>
  <c r="D115" i="6"/>
  <c r="D114" i="6"/>
  <c r="E111" i="6"/>
  <c r="E112" i="6"/>
  <c r="F112" i="6"/>
  <c r="F111" i="6" s="1"/>
  <c r="F110" i="6" s="1"/>
  <c r="D112" i="6"/>
  <c r="D111" i="6"/>
  <c r="D110" i="6" s="1"/>
  <c r="E108" i="6"/>
  <c r="F108" i="6"/>
  <c r="D108" i="6"/>
  <c r="D106" i="6"/>
  <c r="D105" i="6"/>
  <c r="D99" i="6" s="1"/>
  <c r="E105" i="6"/>
  <c r="F105" i="6"/>
  <c r="D103" i="6"/>
  <c r="E102" i="6"/>
  <c r="F102" i="6"/>
  <c r="D102" i="6"/>
  <c r="E95" i="6"/>
  <c r="F95" i="6"/>
  <c r="D95" i="6"/>
  <c r="D93" i="6"/>
  <c r="E90" i="6"/>
  <c r="F90" i="6"/>
  <c r="D90" i="6"/>
  <c r="E88" i="6"/>
  <c r="F88" i="6"/>
  <c r="D88" i="6"/>
  <c r="D80" i="6"/>
  <c r="E80" i="6"/>
  <c r="F80" i="6"/>
  <c r="E74" i="6"/>
  <c r="F74" i="6"/>
  <c r="D74" i="6"/>
  <c r="E72" i="6"/>
  <c r="F72" i="6"/>
  <c r="D72" i="6"/>
  <c r="D66" i="6"/>
  <c r="D55" i="6"/>
  <c r="D67" i="6"/>
  <c r="D56" i="6"/>
  <c r="E110" i="6" l="1"/>
  <c r="F99" i="6"/>
  <c r="E99" i="6"/>
  <c r="F56" i="6"/>
  <c r="F55" i="6" s="1"/>
  <c r="E56" i="6"/>
  <c r="E55" i="6" s="1"/>
  <c r="E36" i="7"/>
  <c r="F36" i="7"/>
  <c r="D36" i="7"/>
  <c r="E34" i="7"/>
  <c r="F34" i="7"/>
  <c r="D34" i="7"/>
  <c r="E32" i="7"/>
  <c r="F32" i="7"/>
  <c r="D32" i="7"/>
  <c r="E30" i="7"/>
  <c r="F30" i="7"/>
  <c r="D30" i="7"/>
  <c r="E24" i="7"/>
  <c r="F24" i="7"/>
  <c r="D24" i="7"/>
  <c r="E5" i="7"/>
  <c r="F5" i="7"/>
  <c r="E19" i="7"/>
  <c r="E18" i="7" s="1"/>
  <c r="F19" i="7"/>
  <c r="D19" i="7"/>
  <c r="D18" i="7" s="1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E15" i="7"/>
  <c r="F15" i="7"/>
  <c r="D15" i="7"/>
  <c r="E12" i="7"/>
  <c r="F12" i="7"/>
  <c r="D12" i="7"/>
  <c r="D50" i="7"/>
  <c r="D48" i="7"/>
  <c r="E9" i="7"/>
  <c r="F9" i="7"/>
  <c r="F8" i="7" s="1"/>
  <c r="D9" i="7"/>
  <c r="D8" i="7" s="1"/>
  <c r="A105" i="7"/>
  <c r="F104" i="7"/>
  <c r="E104" i="7"/>
  <c r="D104" i="7"/>
  <c r="A104" i="7"/>
  <c r="F103" i="7"/>
  <c r="E103" i="7"/>
  <c r="D103" i="7"/>
  <c r="A103" i="7"/>
  <c r="A102" i="7"/>
  <c r="F101" i="7"/>
  <c r="E101" i="7"/>
  <c r="D101" i="7"/>
  <c r="A101" i="7"/>
  <c r="A100" i="7"/>
  <c r="A99" i="7"/>
  <c r="A98" i="7"/>
  <c r="F97" i="7"/>
  <c r="E97" i="7"/>
  <c r="D97" i="7"/>
  <c r="A97" i="7"/>
  <c r="F96" i="7"/>
  <c r="E96" i="7"/>
  <c r="D96" i="7"/>
  <c r="A96" i="7"/>
  <c r="A95" i="7"/>
  <c r="F94" i="7"/>
  <c r="E94" i="7"/>
  <c r="D94" i="7"/>
  <c r="A94" i="7"/>
  <c r="A93" i="7"/>
  <c r="F92" i="7"/>
  <c r="E92" i="7"/>
  <c r="D92" i="7"/>
  <c r="A92" i="7"/>
  <c r="A91" i="7"/>
  <c r="A90" i="7"/>
  <c r="A89" i="7"/>
  <c r="F88" i="7"/>
  <c r="E88" i="7"/>
  <c r="D88" i="7"/>
  <c r="A88" i="7"/>
  <c r="F87" i="7"/>
  <c r="E87" i="7"/>
  <c r="D87" i="7"/>
  <c r="A87" i="7"/>
  <c r="F86" i="7"/>
  <c r="E86" i="7"/>
  <c r="D86" i="7"/>
  <c r="A86" i="7"/>
  <c r="A85" i="7"/>
  <c r="A84" i="7"/>
  <c r="F83" i="7"/>
  <c r="F82" i="7" s="1"/>
  <c r="F81" i="7" s="1"/>
  <c r="E83" i="7"/>
  <c r="E82" i="7" s="1"/>
  <c r="E81" i="7" s="1"/>
  <c r="D83" i="7"/>
  <c r="D82" i="7" s="1"/>
  <c r="D81" i="7" s="1"/>
  <c r="A83" i="7"/>
  <c r="A82" i="7"/>
  <c r="A81" i="7"/>
  <c r="A80" i="7"/>
  <c r="F79" i="7"/>
  <c r="E79" i="7"/>
  <c r="D79" i="7"/>
  <c r="A79" i="7"/>
  <c r="F78" i="7"/>
  <c r="E78" i="7"/>
  <c r="D78" i="7"/>
  <c r="A78" i="7"/>
  <c r="A77" i="7"/>
  <c r="F76" i="7"/>
  <c r="E76" i="7"/>
  <c r="D76" i="7"/>
  <c r="A76" i="7"/>
  <c r="A75" i="7"/>
  <c r="F74" i="7"/>
  <c r="E74" i="7"/>
  <c r="D74" i="7"/>
  <c r="A74" i="7"/>
  <c r="A73" i="7"/>
  <c r="F72" i="7"/>
  <c r="E72" i="7"/>
  <c r="D72" i="7"/>
  <c r="A72" i="7"/>
  <c r="A71" i="7"/>
  <c r="A70" i="7"/>
  <c r="A69" i="7"/>
  <c r="F68" i="7"/>
  <c r="E68" i="7"/>
  <c r="D68" i="7"/>
  <c r="A68" i="7"/>
  <c r="A67" i="7"/>
  <c r="F66" i="7"/>
  <c r="E66" i="7"/>
  <c r="D66" i="7"/>
  <c r="A66" i="7"/>
  <c r="A65" i="7"/>
  <c r="A64" i="7"/>
  <c r="F63" i="7"/>
  <c r="E63" i="7"/>
  <c r="D63" i="7"/>
  <c r="D62" i="7" s="1"/>
  <c r="A63" i="7"/>
  <c r="F62" i="7"/>
  <c r="E62" i="7"/>
  <c r="A62" i="7"/>
  <c r="A61" i="7"/>
  <c r="A60" i="7"/>
  <c r="A59" i="7"/>
  <c r="A58" i="7"/>
  <c r="F57" i="7"/>
  <c r="E57" i="7"/>
  <c r="D57" i="7"/>
  <c r="D56" i="7" s="1"/>
  <c r="D55" i="7" s="1"/>
  <c r="A57" i="7"/>
  <c r="F56" i="7"/>
  <c r="F55" i="7" s="1"/>
  <c r="E56" i="7"/>
  <c r="E55" i="7" s="1"/>
  <c r="A56" i="7"/>
  <c r="A55" i="7"/>
  <c r="A54" i="7"/>
  <c r="F53" i="7"/>
  <c r="E53" i="7"/>
  <c r="D53" i="7"/>
  <c r="A53" i="7"/>
  <c r="A52" i="7"/>
  <c r="A51" i="7"/>
  <c r="F50" i="7"/>
  <c r="E50" i="7"/>
  <c r="A50" i="7"/>
  <c r="A49" i="7"/>
  <c r="F48" i="7"/>
  <c r="E48" i="7"/>
  <c r="A48" i="7"/>
  <c r="A47" i="7"/>
  <c r="A46" i="7"/>
  <c r="F45" i="7"/>
  <c r="E45" i="7"/>
  <c r="D45" i="7"/>
  <c r="A45" i="7"/>
  <c r="A44" i="7"/>
  <c r="F43" i="7"/>
  <c r="E43" i="7"/>
  <c r="D43" i="7"/>
  <c r="A43" i="7"/>
  <c r="A42" i="7"/>
  <c r="A41" i="7"/>
  <c r="F40" i="7"/>
  <c r="E40" i="7"/>
  <c r="D40" i="7"/>
  <c r="A40" i="7"/>
  <c r="A39" i="7"/>
  <c r="A38" i="7"/>
  <c r="A16" i="7"/>
  <c r="A15" i="7"/>
  <c r="A13" i="7"/>
  <c r="A12" i="7"/>
  <c r="A11" i="7"/>
  <c r="A10" i="7"/>
  <c r="A9" i="7"/>
  <c r="E8" i="7"/>
  <c r="A8" i="7"/>
  <c r="A7" i="7"/>
  <c r="F6" i="7"/>
  <c r="E6" i="7"/>
  <c r="D6" i="7"/>
  <c r="D5" i="7" s="1"/>
  <c r="A6" i="7"/>
  <c r="A5" i="7"/>
  <c r="A4" i="7"/>
  <c r="A3" i="7"/>
  <c r="A107" i="6"/>
  <c r="F106" i="6"/>
  <c r="E106" i="6"/>
  <c r="A106" i="6"/>
  <c r="A105" i="6"/>
  <c r="A104" i="6"/>
  <c r="F103" i="6"/>
  <c r="E103" i="6"/>
  <c r="A103" i="6"/>
  <c r="A102" i="6"/>
  <c r="A101" i="6"/>
  <c r="A100" i="6"/>
  <c r="A99" i="6"/>
  <c r="A98" i="6"/>
  <c r="A97" i="6"/>
  <c r="A96" i="6"/>
  <c r="A95" i="6"/>
  <c r="A94" i="6"/>
  <c r="F93" i="6"/>
  <c r="E93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F78" i="6"/>
  <c r="F77" i="6" s="1"/>
  <c r="F70" i="6" s="1"/>
  <c r="E78" i="6"/>
  <c r="E77" i="6" s="1"/>
  <c r="E70" i="6" s="1"/>
  <c r="D78" i="6"/>
  <c r="D77" i="6" s="1"/>
  <c r="D70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F63" i="6"/>
  <c r="E63" i="6"/>
  <c r="D63" i="6"/>
  <c r="A63" i="6"/>
  <c r="A62" i="6"/>
  <c r="A61" i="6"/>
  <c r="A54" i="6"/>
  <c r="A53" i="6"/>
  <c r="A52" i="6"/>
  <c r="A51" i="6"/>
  <c r="F50" i="6"/>
  <c r="E50" i="6"/>
  <c r="D50" i="6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F39" i="6"/>
  <c r="E39" i="6"/>
  <c r="D39" i="6"/>
  <c r="A39" i="6"/>
  <c r="A38" i="6"/>
  <c r="F37" i="6"/>
  <c r="E37" i="6"/>
  <c r="D37" i="6"/>
  <c r="A37" i="6"/>
  <c r="A36" i="6"/>
  <c r="A35" i="6"/>
  <c r="A34" i="6"/>
  <c r="A33" i="6"/>
  <c r="A32" i="6"/>
  <c r="A31" i="6"/>
  <c r="A30" i="6"/>
  <c r="A29" i="6"/>
  <c r="A28" i="6"/>
  <c r="F27" i="6"/>
  <c r="E27" i="6"/>
  <c r="D27" i="6"/>
  <c r="A27" i="6"/>
  <c r="A26" i="6"/>
  <c r="A25" i="6"/>
  <c r="A24" i="6"/>
  <c r="A23" i="6"/>
  <c r="A22" i="6"/>
  <c r="A21" i="6"/>
  <c r="F20" i="6"/>
  <c r="E20" i="6"/>
  <c r="D20" i="6"/>
  <c r="A20" i="6"/>
  <c r="A19" i="6"/>
  <c r="A18" i="6"/>
  <c r="A17" i="6"/>
  <c r="A16" i="6"/>
  <c r="F15" i="6"/>
  <c r="E15" i="6"/>
  <c r="D15" i="6"/>
  <c r="A15" i="6"/>
  <c r="A14" i="6"/>
  <c r="A13" i="6"/>
  <c r="A12" i="6"/>
  <c r="F11" i="6"/>
  <c r="E11" i="6"/>
  <c r="D11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F18" i="7" l="1"/>
  <c r="D62" i="6"/>
  <c r="D61" i="6" s="1"/>
  <c r="E14" i="6"/>
  <c r="E67" i="6"/>
  <c r="E66" i="6" s="1"/>
  <c r="E65" i="6" s="1"/>
  <c r="E62" i="6" s="1"/>
  <c r="E61" i="6" s="1"/>
  <c r="D47" i="6"/>
  <c r="F47" i="6"/>
  <c r="E4" i="6"/>
  <c r="D14" i="6"/>
  <c r="F14" i="6"/>
  <c r="F29" i="7"/>
  <c r="E29" i="7"/>
  <c r="D29" i="7"/>
  <c r="D4" i="7" s="1"/>
  <c r="E4" i="7"/>
  <c r="F39" i="7"/>
  <c r="F47" i="7"/>
  <c r="E47" i="7"/>
  <c r="D39" i="7"/>
  <c r="D47" i="7"/>
  <c r="D38" i="7" s="1"/>
  <c r="E39" i="7"/>
  <c r="E91" i="7"/>
  <c r="E90" i="7" s="1"/>
  <c r="E85" i="7" s="1"/>
  <c r="F11" i="7"/>
  <c r="E65" i="7"/>
  <c r="E61" i="7" s="1"/>
  <c r="F71" i="7"/>
  <c r="F70" i="7" s="1"/>
  <c r="D11" i="7"/>
  <c r="E11" i="7"/>
  <c r="D91" i="7"/>
  <c r="D90" i="7" s="1"/>
  <c r="D85" i="7" s="1"/>
  <c r="F4" i="7"/>
  <c r="F91" i="7"/>
  <c r="F90" i="7" s="1"/>
  <c r="F85" i="7" s="1"/>
  <c r="F100" i="7"/>
  <c r="F99" i="7" s="1"/>
  <c r="D71" i="7"/>
  <c r="D70" i="7" s="1"/>
  <c r="E71" i="7"/>
  <c r="E70" i="7" s="1"/>
  <c r="D100" i="7"/>
  <c r="D99" i="7" s="1"/>
  <c r="E100" i="7"/>
  <c r="E99" i="7" s="1"/>
  <c r="D65" i="7"/>
  <c r="D61" i="7" s="1"/>
  <c r="F65" i="7"/>
  <c r="F61" i="7" s="1"/>
  <c r="E47" i="6"/>
  <c r="F67" i="6"/>
  <c r="F66" i="6" s="1"/>
  <c r="F65" i="6" s="1"/>
  <c r="F62" i="6" s="1"/>
  <c r="F61" i="6" s="1"/>
  <c r="D4" i="6"/>
  <c r="F4" i="6"/>
  <c r="D3" i="7" l="1"/>
  <c r="D3" i="6"/>
  <c r="E3" i="6"/>
  <c r="F3" i="6"/>
  <c r="F38" i="7"/>
  <c r="F3" i="7" s="1"/>
  <c r="E38" i="7"/>
  <c r="E3" i="7" s="1"/>
  <c r="B15" i="2" l="1"/>
  <c r="B43" i="2"/>
</calcChain>
</file>

<file path=xl/sharedStrings.xml><?xml version="1.0" encoding="utf-8"?>
<sst xmlns="http://schemas.openxmlformats.org/spreadsheetml/2006/main" count="582" uniqueCount="367">
  <si>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</si>
  <si>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</si>
  <si>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</si>
  <si>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</si>
  <si>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</si>
  <si>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</si>
  <si>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</si>
  <si>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</si>
  <si>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</si>
  <si>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</si>
  <si>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</si>
  <si>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</si>
  <si>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</si>
  <si>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</si>
  <si>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</si>
  <si>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</si>
  <si>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</si>
  <si>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</si>
  <si>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</si>
  <si>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</si>
  <si>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</si>
  <si>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</si>
  <si>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</si>
  <si>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</si>
  <si>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</si>
  <si>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</si>
  <si>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</si>
  <si>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</si>
  <si>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</si>
  <si>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</si>
  <si>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</si>
  <si>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</si>
  <si>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</si>
  <si>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</si>
  <si>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</si>
  <si>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</si>
  <si>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</si>
  <si>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</si>
  <si>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</si>
  <si>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</si>
  <si>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</si>
  <si>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</si>
  <si>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</si>
  <si>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</si>
  <si>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</si>
  <si>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</si>
  <si>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</si>
  <si>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</si>
  <si>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</si>
  <si>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</si>
  <si>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</si>
  <si>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</si>
  <si>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</si>
  <si>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</si>
  <si>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</si>
  <si>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</si>
  <si>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</si>
  <si>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</si>
  <si>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</si>
  <si>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</si>
  <si>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</si>
  <si>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</si>
  <si>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</si>
  <si>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</si>
  <si>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</si>
  <si>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</si>
  <si>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</si>
  <si>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</si>
  <si>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</si>
  <si>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</si>
  <si>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</si>
  <si>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</si>
  <si>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</si>
  <si>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</si>
  <si>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</si>
  <si>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</si>
  <si>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</si>
  <si>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</si>
  <si>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</si>
  <si>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</si>
  <si>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</si>
  <si>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</si>
  <si>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</si>
  <si>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</si>
  <si>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</si>
  <si>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</si>
  <si>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</si>
  <si>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</si>
  <si>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</si>
  <si>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</si>
  <si>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</si>
  <si>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</si>
  <si>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</si>
  <si>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</si>
  <si>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</si>
  <si>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</si>
  <si>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</si>
  <si>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</si>
  <si>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</si>
  <si>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</si>
  <si>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</si>
  <si>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</si>
  <si>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</si>
  <si>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</si>
  <si>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</si>
  <si>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</si>
  <si>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</si>
  <si>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</si>
  <si>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</si>
  <si>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</si>
  <si>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</si>
  <si>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</si>
  <si>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</si>
  <si>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</si>
  <si>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</si>
  <si>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</si>
  <si>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</si>
  <si>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</si>
  <si>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</si>
  <si>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</si>
  <si>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</si>
  <si>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</si>
  <si>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</si>
  <si>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</si>
  <si>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</si>
  <si>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</si>
  <si>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</si>
  <si>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</si>
  <si>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</si>
  <si>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</si>
  <si>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</si>
  <si>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</si>
  <si>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</si>
  <si>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</si>
  <si>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</si>
  <si>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</si>
  <si>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</si>
  <si>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</si>
  <si>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</si>
  <si>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</si>
  <si>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</si>
  <si>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</si>
  <si>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</si>
  <si>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</si>
  <si>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</si>
  <si>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</si>
  <si>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</si>
  <si>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</si>
  <si>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</si>
  <si>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</si>
  <si>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</si>
  <si>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</si>
  <si>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</si>
  <si>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</si>
  <si>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</si>
  <si>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</si>
  <si>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</si>
  <si>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</si>
  <si>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</si>
  <si>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</si>
  <si>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</si>
  <si>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</si>
  <si>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</si>
  <si>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</si>
  <si>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</si>
  <si>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</si>
  <si>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</si>
  <si>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</si>
  <si>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</si>
  <si>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</si>
  <si>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</si>
  <si>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</si>
  <si>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</si>
  <si>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</si>
  <si>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</si>
  <si>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</si>
  <si>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</si>
  <si>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</si>
  <si>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</si>
  <si>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</si>
  <si>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</si>
  <si>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</si>
  <si>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</si>
  <si>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</si>
  <si>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</si>
  <si>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</si>
  <si>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</si>
  <si>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</si>
  <si>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</si>
  <si>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</si>
  <si>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</si>
  <si>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</si>
  <si>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</si>
  <si>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</si>
  <si>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</si>
  <si>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</si>
  <si>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</si>
  <si>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</si>
  <si>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</si>
  <si>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</si>
  <si>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</si>
  <si>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</si>
  <si>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</si>
  <si>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</si>
  <si>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</si>
  <si>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</si>
  <si>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</si>
  <si>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</si>
  <si>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</si>
  <si>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</si>
  <si>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</si>
  <si>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</si>
  <si>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</si>
  <si>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</si>
  <si>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</si>
  <si>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</si>
  <si>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</si>
  <si>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</si>
  <si>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</si>
  <si>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</si>
  <si>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</si>
  <si>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</si>
  <si>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</si>
  <si>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</si>
  <si>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</si>
  <si>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</si>
  <si>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</si>
  <si>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</si>
  <si>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</si>
  <si>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</si>
  <si>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</si>
  <si>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</si>
  <si>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</si>
  <si>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</si>
  <si>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</si>
  <si>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</si>
  <si>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</si>
  <si>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</si>
  <si>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</si>
  <si>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</si>
  <si>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</si>
  <si>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</si>
  <si>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</si>
  <si>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</si>
  <si>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</si>
  <si>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</si>
  <si>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</si>
  <si>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</si>
  <si>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</si>
  <si>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</si>
  <si>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</si>
  <si>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</si>
  <si>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</si>
  <si>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</si>
  <si>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</si>
  <si>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</si>
  <si>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</si>
  <si>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</si>
  <si>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</si>
  <si>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</si>
  <si>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</si>
  <si>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</si>
  <si>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</si>
  <si>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</si>
  <si>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</si>
  <si>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</si>
  <si>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</si>
  <si>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</si>
  <si>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</si>
  <si>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</si>
  <si>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</si>
  <si>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</si>
  <si>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</si>
  <si>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</si>
  <si>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</si>
  <si>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</si>
  <si>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</si>
  <si>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</si>
  <si>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</si>
  <si>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</si>
  <si>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</si>
  <si>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</si>
  <si>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</si>
  <si>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</si>
  <si>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</si>
  <si>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</si>
  <si>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</si>
  <si>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</si>
  <si>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</si>
  <si>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</si>
  <si>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</si>
  <si>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</si>
  <si>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</si>
  <si>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</si>
  <si>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</si>
  <si>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</si>
  <si>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</si>
  <si>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PROJEKCIJA PLANA ZA 2019.</t>
  </si>
  <si>
    <t>Projekcija 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</si>
  <si>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</si>
  <si>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</si>
  <si>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</si>
  <si>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</si>
  <si>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</si>
  <si>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</si>
  <si>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</si>
  <si>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</si>
  <si>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</si>
  <si>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</si>
  <si>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</si>
  <si>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</si>
  <si>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</si>
  <si>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</si>
  <si>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</si>
  <si>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</si>
  <si>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</si>
  <si>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</si>
  <si>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</si>
  <si>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</si>
  <si>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</si>
  <si>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</si>
  <si>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</si>
  <si>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</si>
  <si>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</si>
  <si>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</si>
  <si>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</si>
  <si>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</si>
  <si>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</si>
  <si>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</si>
  <si>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</si>
  <si>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</si>
  <si>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</si>
  <si>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</si>
  <si>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</si>
  <si>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</si>
  <si>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</si>
  <si>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</si>
  <si>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</si>
  <si>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</si>
  <si>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</si>
  <si>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</si>
  <si>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Projekcija 2020.</t>
  </si>
  <si>
    <t>2020.</t>
  </si>
  <si>
    <t>Ukupno prihodi i primici za 2020.</t>
  </si>
  <si>
    <t>PRIJEDLOG PLANA ZA 2018.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</si>
  <si>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</si>
  <si>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</si>
  <si>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</si>
  <si>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</si>
  <si>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</si>
  <si>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</si>
  <si>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</si>
  <si>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</si>
  <si>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</si>
  <si>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</si>
  <si>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</si>
  <si>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</si>
  <si>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</si>
  <si>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</si>
  <si>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</si>
  <si>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</si>
  <si>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</si>
  <si>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</si>
  <si>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Natjecanja i smotre u znanju, vještinama i sposobnostima</t>
  </si>
  <si>
    <t>Program za poticanje dodatnog odgojno-obrazovnog stvaralaštva</t>
  </si>
  <si>
    <t>Knjige</t>
  </si>
  <si>
    <t>TEHNIČKA ŠKOLA,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</si>
</sst>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n"/>
  </numFmts>
  <fonts count="5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45">
    <xf numFmtId="0" fontId="0" fillId="0" borderId="0" xfId="0" applyNumberFormat="1" applyFill="1" applyBorder="1" applyAlignment="1" applyProtection="1"/>
    <xf numFmtId="0" fontId="18" fillId="0" borderId="0" xfId="0" applyFont="1"/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5" xfId="0" applyNumberFormat="1" applyFont="1" applyBorder="1" applyAlignment="1">
      <alignment wrapText="1"/>
    </xf>
    <xf numFmtId="1" fontId="19" fillId="0" borderId="30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41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33" fillId="0" borderId="0" xfId="42" applyFont="1" applyAlignment="1">
      <alignment horizontal="left" indent="1"/>
    </xf>
    <xf numFmtId="1" fontId="18" fillId="0" borderId="10" xfId="0" applyNumberFormat="1" applyFont="1" applyBorder="1" applyAlignment="1">
      <alignment horizontal="center" wrapText="1"/>
    </xf>
    <xf numFmtId="1" fontId="18" fillId="0" borderId="20" xfId="0" applyNumberFormat="1" applyFont="1" applyBorder="1" applyAlignment="1">
      <alignment horizontal="center" wrapText="1"/>
    </xf>
    <xf numFmtId="1" fontId="18" fillId="0" borderId="25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164" fontId="18" fillId="0" borderId="23" xfId="0" applyNumberFormat="1" applyFont="1" applyBorder="1"/>
    <xf numFmtId="164" fontId="18" fillId="0" borderId="24" xfId="0" applyNumberFormat="1" applyFont="1" applyBorder="1"/>
    <xf numFmtId="164" fontId="18" fillId="0" borderId="26" xfId="0" applyNumberFormat="1" applyFont="1" applyBorder="1"/>
    <xf numFmtId="164" fontId="18" fillId="0" borderId="27" xfId="0" applyNumberFormat="1" applyFont="1" applyBorder="1"/>
    <xf numFmtId="164" fontId="18" fillId="0" borderId="28" xfId="0" applyNumberFormat="1" applyFont="1" applyBorder="1"/>
    <xf numFmtId="164" fontId="18" fillId="0" borderId="31" xfId="0" applyNumberFormat="1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4" fontId="33" fillId="0" borderId="0" xfId="42" applyNumberFormat="1" applyFont="1" applyAlignment="1">
      <alignment horizontal="left" indent="1"/>
    </xf>
    <xf numFmtId="49" fontId="35" fillId="20" borderId="38" xfId="42" applyNumberFormat="1" applyFont="1" applyFill="1" applyBorder="1" applyAlignment="1">
      <alignment horizontal="left" indent="4"/>
    </xf>
    <xf numFmtId="49" fontId="44" fillId="20" borderId="38" xfId="42" applyNumberFormat="1" applyFont="1" applyFill="1" applyBorder="1" applyAlignment="1">
      <alignment horizontal="left" indent="5"/>
    </xf>
    <xf numFmtId="49" fontId="45" fillId="20" borderId="38" xfId="42" applyNumberFormat="1" applyFont="1" applyFill="1" applyBorder="1" applyAlignment="1">
      <alignment horizontal="left" indent="5"/>
    </xf>
    <xf numFmtId="1" fontId="45" fillId="20" borderId="38" xfId="42" applyNumberFormat="1" applyFont="1" applyFill="1" applyBorder="1" applyAlignment="1">
      <alignment horizontal="left" indent="5"/>
    </xf>
    <xf numFmtId="1" fontId="44" fillId="20" borderId="38" xfId="42" applyNumberFormat="1" applyFont="1" applyFill="1" applyBorder="1" applyAlignment="1">
      <alignment horizontal="left" indent="5"/>
    </xf>
    <xf numFmtId="1" fontId="35" fillId="20" borderId="38" xfId="42" applyNumberFormat="1" applyFont="1" applyFill="1" applyBorder="1" applyAlignment="1">
      <alignment horizontal="left" indent="4"/>
    </xf>
    <xf numFmtId="0" fontId="45" fillId="20" borderId="38" xfId="42" applyFont="1" applyFill="1" applyBorder="1" applyAlignment="1">
      <alignment horizontal="left" indent="5"/>
    </xf>
    <xf numFmtId="0" fontId="44" fillId="20" borderId="38" xfId="42" applyFont="1" applyFill="1" applyBorder="1" applyAlignment="1">
      <alignment horizontal="left" indent="5"/>
    </xf>
    <xf numFmtId="0" fontId="35" fillId="20" borderId="38" xfId="42" applyFont="1" applyFill="1" applyBorder="1" applyAlignment="1">
      <alignment horizontal="left" indent="4"/>
    </xf>
    <xf numFmtId="4" fontId="22" fillId="0" borderId="22" xfId="0" applyNumberFormat="1" applyFont="1" applyFill="1" applyBorder="1" applyAlignment="1" applyProtection="1">
      <alignment horizontal="center" vertical="center"/>
    </xf>
    <xf numFmtId="4" fontId="22" fillId="21" borderId="22" xfId="0" applyNumberFormat="1" applyFont="1" applyFill="1" applyBorder="1" applyAlignment="1" applyProtection="1">
      <alignment horizontal="center" vertical="center"/>
    </xf>
    <xf numFmtId="4" fontId="24" fillId="0" borderId="22" xfId="0" applyNumberFormat="1" applyFont="1" applyFill="1" applyBorder="1" applyAlignment="1" applyProtection="1">
      <alignment horizontal="center" vertical="center"/>
    </xf>
    <xf numFmtId="4" fontId="24" fillId="21" borderId="22" xfId="0" applyNumberFormat="1" applyFont="1" applyFill="1" applyBorder="1" applyAlignment="1" applyProtection="1">
      <alignment horizontal="center" vertical="center"/>
    </xf>
    <xf numFmtId="4" fontId="24" fillId="22" borderId="22" xfId="0" applyNumberFormat="1" applyFont="1" applyFill="1" applyBorder="1" applyAlignment="1" applyProtection="1">
      <alignment horizontal="center" vertical="center"/>
    </xf>
    <xf numFmtId="4" fontId="22" fillId="22" borderId="22" xfId="0" applyNumberFormat="1" applyFont="1" applyFill="1" applyBorder="1" applyAlignment="1" applyProtection="1">
      <alignment horizontal="center" vertical="center"/>
    </xf>
    <xf numFmtId="0" fontId="20" fillId="18" borderId="0" xfId="0" applyNumberFormat="1" applyFont="1" applyFill="1" applyBorder="1" applyAlignment="1" applyProtection="1">
      <alignment horizontal="center" vertical="center"/>
    </xf>
    <xf numFmtId="0" fontId="51" fillId="0" borderId="36" xfId="0" applyNumberFormat="1" applyFont="1" applyFill="1" applyBorder="1" applyAlignment="1" applyProtection="1">
      <alignment vertical="center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64" fontId="19" fillId="0" borderId="31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43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topLeftCell="A10" zoomScaleNormal="100" zoomScaleSheetLayoutView="100" workbookViewId="0">
      <selection activeCell="A23" sqref="A23:H23"/>
    </sheetView>
  </sheetViews>
  <sheetFormatPr defaultColWidth="11.42578125" defaultRowHeight="12.75" x14ac:dyDescent="0.2"/>
  <cols>
    <col min="1" max="2" width="4.28515625" style="41" customWidth="1"/>
    <col min="3" max="3" width="5.5703125" style="41" customWidth="1"/>
    <col min="4" max="4" width="5.28515625" style="33" customWidth="1"/>
    <col min="5" max="5" width="44.7109375" style="41" customWidth="1"/>
    <col min="6" max="6" width="15.85546875" style="41" bestFit="1" customWidth="1"/>
    <col min="7" max="7" width="17.28515625" style="41" customWidth="1"/>
    <col min="8" max="8" width="16.7109375" style="41" customWidth="1"/>
    <col min="9" max="9" width="11.42578125" style="41"/>
    <col min="10" max="10" width="16.28515625" style="41" bestFit="1" customWidth="1"/>
    <col min="11" max="11" width="21.7109375" style="41" bestFit="1" customWidth="1"/>
    <col min="12" max="256" width="11.42578125" style="41"/>
    <col min="257" max="258" width="4.28515625" style="41" customWidth="1"/>
    <col min="259" max="259" width="5.5703125" style="41" customWidth="1"/>
    <col min="260" max="260" width="5.28515625" style="41" customWidth="1"/>
    <col min="261" max="261" width="44.7109375" style="41" customWidth="1"/>
    <col min="262" max="262" width="15.85546875" style="41" bestFit="1" customWidth="1"/>
    <col min="263" max="263" width="17.28515625" style="41" customWidth="1"/>
    <col min="264" max="264" width="16.7109375" style="41" customWidth="1"/>
    <col min="265" max="265" width="11.42578125" style="41"/>
    <col min="266" max="266" width="16.28515625" style="41" bestFit="1" customWidth="1"/>
    <col min="267" max="267" width="21.7109375" style="41" bestFit="1" customWidth="1"/>
    <col min="268" max="512" width="11.42578125" style="41"/>
    <col min="513" max="514" width="4.28515625" style="41" customWidth="1"/>
    <col min="515" max="515" width="5.5703125" style="41" customWidth="1"/>
    <col min="516" max="516" width="5.28515625" style="41" customWidth="1"/>
    <col min="517" max="517" width="44.7109375" style="41" customWidth="1"/>
    <col min="518" max="518" width="15.85546875" style="41" bestFit="1" customWidth="1"/>
    <col min="519" max="519" width="17.28515625" style="41" customWidth="1"/>
    <col min="520" max="520" width="16.7109375" style="41" customWidth="1"/>
    <col min="521" max="521" width="11.42578125" style="41"/>
    <col min="522" max="522" width="16.28515625" style="41" bestFit="1" customWidth="1"/>
    <col min="523" max="523" width="21.7109375" style="41" bestFit="1" customWidth="1"/>
    <col min="524" max="768" width="11.42578125" style="41"/>
    <col min="769" max="770" width="4.28515625" style="41" customWidth="1"/>
    <col min="771" max="771" width="5.5703125" style="41" customWidth="1"/>
    <col min="772" max="772" width="5.28515625" style="41" customWidth="1"/>
    <col min="773" max="773" width="44.7109375" style="41" customWidth="1"/>
    <col min="774" max="774" width="15.85546875" style="41" bestFit="1" customWidth="1"/>
    <col min="775" max="775" width="17.28515625" style="41" customWidth="1"/>
    <col min="776" max="776" width="16.7109375" style="41" customWidth="1"/>
    <col min="777" max="777" width="11.42578125" style="41"/>
    <col min="778" max="778" width="16.28515625" style="41" bestFit="1" customWidth="1"/>
    <col min="779" max="779" width="21.7109375" style="41" bestFit="1" customWidth="1"/>
    <col min="780" max="1024" width="11.42578125" style="41"/>
    <col min="1025" max="1026" width="4.28515625" style="41" customWidth="1"/>
    <col min="1027" max="1027" width="5.5703125" style="41" customWidth="1"/>
    <col min="1028" max="1028" width="5.28515625" style="41" customWidth="1"/>
    <col min="1029" max="1029" width="44.7109375" style="41" customWidth="1"/>
    <col min="1030" max="1030" width="15.85546875" style="41" bestFit="1" customWidth="1"/>
    <col min="1031" max="1031" width="17.28515625" style="41" customWidth="1"/>
    <col min="1032" max="1032" width="16.7109375" style="41" customWidth="1"/>
    <col min="1033" max="1033" width="11.42578125" style="41"/>
    <col min="1034" max="1034" width="16.28515625" style="41" bestFit="1" customWidth="1"/>
    <col min="1035" max="1035" width="21.7109375" style="41" bestFit="1" customWidth="1"/>
    <col min="1036" max="1280" width="11.42578125" style="41"/>
    <col min="1281" max="1282" width="4.28515625" style="41" customWidth="1"/>
    <col min="1283" max="1283" width="5.5703125" style="41" customWidth="1"/>
    <col min="1284" max="1284" width="5.28515625" style="41" customWidth="1"/>
    <col min="1285" max="1285" width="44.7109375" style="41" customWidth="1"/>
    <col min="1286" max="1286" width="15.85546875" style="41" bestFit="1" customWidth="1"/>
    <col min="1287" max="1287" width="17.28515625" style="41" customWidth="1"/>
    <col min="1288" max="1288" width="16.7109375" style="41" customWidth="1"/>
    <col min="1289" max="1289" width="11.42578125" style="41"/>
    <col min="1290" max="1290" width="16.28515625" style="41" bestFit="1" customWidth="1"/>
    <col min="1291" max="1291" width="21.7109375" style="41" bestFit="1" customWidth="1"/>
    <col min="1292" max="1536" width="11.42578125" style="41"/>
    <col min="1537" max="1538" width="4.28515625" style="41" customWidth="1"/>
    <col min="1539" max="1539" width="5.5703125" style="41" customWidth="1"/>
    <col min="1540" max="1540" width="5.28515625" style="41" customWidth="1"/>
    <col min="1541" max="1541" width="44.7109375" style="41" customWidth="1"/>
    <col min="1542" max="1542" width="15.85546875" style="41" bestFit="1" customWidth="1"/>
    <col min="1543" max="1543" width="17.28515625" style="41" customWidth="1"/>
    <col min="1544" max="1544" width="16.7109375" style="41" customWidth="1"/>
    <col min="1545" max="1545" width="11.42578125" style="41"/>
    <col min="1546" max="1546" width="16.28515625" style="41" bestFit="1" customWidth="1"/>
    <col min="1547" max="1547" width="21.7109375" style="41" bestFit="1" customWidth="1"/>
    <col min="1548" max="1792" width="11.42578125" style="41"/>
    <col min="1793" max="1794" width="4.28515625" style="41" customWidth="1"/>
    <col min="1795" max="1795" width="5.5703125" style="41" customWidth="1"/>
    <col min="1796" max="1796" width="5.28515625" style="41" customWidth="1"/>
    <col min="1797" max="1797" width="44.7109375" style="41" customWidth="1"/>
    <col min="1798" max="1798" width="15.85546875" style="41" bestFit="1" customWidth="1"/>
    <col min="1799" max="1799" width="17.28515625" style="41" customWidth="1"/>
    <col min="1800" max="1800" width="16.7109375" style="41" customWidth="1"/>
    <col min="1801" max="1801" width="11.42578125" style="41"/>
    <col min="1802" max="1802" width="16.28515625" style="41" bestFit="1" customWidth="1"/>
    <col min="1803" max="1803" width="21.7109375" style="41" bestFit="1" customWidth="1"/>
    <col min="1804" max="2048" width="11.42578125" style="41"/>
    <col min="2049" max="2050" width="4.28515625" style="41" customWidth="1"/>
    <col min="2051" max="2051" width="5.5703125" style="41" customWidth="1"/>
    <col min="2052" max="2052" width="5.28515625" style="41" customWidth="1"/>
    <col min="2053" max="2053" width="44.7109375" style="41" customWidth="1"/>
    <col min="2054" max="2054" width="15.85546875" style="41" bestFit="1" customWidth="1"/>
    <col min="2055" max="2055" width="17.28515625" style="41" customWidth="1"/>
    <col min="2056" max="2056" width="16.7109375" style="41" customWidth="1"/>
    <col min="2057" max="2057" width="11.42578125" style="41"/>
    <col min="2058" max="2058" width="16.28515625" style="41" bestFit="1" customWidth="1"/>
    <col min="2059" max="2059" width="21.7109375" style="41" bestFit="1" customWidth="1"/>
    <col min="2060" max="2304" width="11.42578125" style="41"/>
    <col min="2305" max="2306" width="4.28515625" style="41" customWidth="1"/>
    <col min="2307" max="2307" width="5.5703125" style="41" customWidth="1"/>
    <col min="2308" max="2308" width="5.28515625" style="41" customWidth="1"/>
    <col min="2309" max="2309" width="44.7109375" style="41" customWidth="1"/>
    <col min="2310" max="2310" width="15.85546875" style="41" bestFit="1" customWidth="1"/>
    <col min="2311" max="2311" width="17.28515625" style="41" customWidth="1"/>
    <col min="2312" max="2312" width="16.7109375" style="41" customWidth="1"/>
    <col min="2313" max="2313" width="11.42578125" style="41"/>
    <col min="2314" max="2314" width="16.28515625" style="41" bestFit="1" customWidth="1"/>
    <col min="2315" max="2315" width="21.7109375" style="41" bestFit="1" customWidth="1"/>
    <col min="2316" max="2560" width="11.42578125" style="41"/>
    <col min="2561" max="2562" width="4.28515625" style="41" customWidth="1"/>
    <col min="2563" max="2563" width="5.5703125" style="41" customWidth="1"/>
    <col min="2564" max="2564" width="5.28515625" style="41" customWidth="1"/>
    <col min="2565" max="2565" width="44.7109375" style="41" customWidth="1"/>
    <col min="2566" max="2566" width="15.85546875" style="41" bestFit="1" customWidth="1"/>
    <col min="2567" max="2567" width="17.28515625" style="41" customWidth="1"/>
    <col min="2568" max="2568" width="16.7109375" style="41" customWidth="1"/>
    <col min="2569" max="2569" width="11.42578125" style="41"/>
    <col min="2570" max="2570" width="16.28515625" style="41" bestFit="1" customWidth="1"/>
    <col min="2571" max="2571" width="21.7109375" style="41" bestFit="1" customWidth="1"/>
    <col min="2572" max="2816" width="11.42578125" style="41"/>
    <col min="2817" max="2818" width="4.28515625" style="41" customWidth="1"/>
    <col min="2819" max="2819" width="5.5703125" style="41" customWidth="1"/>
    <col min="2820" max="2820" width="5.28515625" style="41" customWidth="1"/>
    <col min="2821" max="2821" width="44.7109375" style="41" customWidth="1"/>
    <col min="2822" max="2822" width="15.85546875" style="41" bestFit="1" customWidth="1"/>
    <col min="2823" max="2823" width="17.28515625" style="41" customWidth="1"/>
    <col min="2824" max="2824" width="16.7109375" style="41" customWidth="1"/>
    <col min="2825" max="2825" width="11.42578125" style="41"/>
    <col min="2826" max="2826" width="16.28515625" style="41" bestFit="1" customWidth="1"/>
    <col min="2827" max="2827" width="21.7109375" style="41" bestFit="1" customWidth="1"/>
    <col min="2828" max="3072" width="11.42578125" style="41"/>
    <col min="3073" max="3074" width="4.28515625" style="41" customWidth="1"/>
    <col min="3075" max="3075" width="5.5703125" style="41" customWidth="1"/>
    <col min="3076" max="3076" width="5.28515625" style="41" customWidth="1"/>
    <col min="3077" max="3077" width="44.7109375" style="41" customWidth="1"/>
    <col min="3078" max="3078" width="15.85546875" style="41" bestFit="1" customWidth="1"/>
    <col min="3079" max="3079" width="17.28515625" style="41" customWidth="1"/>
    <col min="3080" max="3080" width="16.7109375" style="41" customWidth="1"/>
    <col min="3081" max="3081" width="11.42578125" style="41"/>
    <col min="3082" max="3082" width="16.28515625" style="41" bestFit="1" customWidth="1"/>
    <col min="3083" max="3083" width="21.7109375" style="41" bestFit="1" customWidth="1"/>
    <col min="3084" max="3328" width="11.42578125" style="41"/>
    <col min="3329" max="3330" width="4.28515625" style="41" customWidth="1"/>
    <col min="3331" max="3331" width="5.5703125" style="41" customWidth="1"/>
    <col min="3332" max="3332" width="5.28515625" style="41" customWidth="1"/>
    <col min="3333" max="3333" width="44.7109375" style="41" customWidth="1"/>
    <col min="3334" max="3334" width="15.85546875" style="41" bestFit="1" customWidth="1"/>
    <col min="3335" max="3335" width="17.28515625" style="41" customWidth="1"/>
    <col min="3336" max="3336" width="16.7109375" style="41" customWidth="1"/>
    <col min="3337" max="3337" width="11.42578125" style="41"/>
    <col min="3338" max="3338" width="16.28515625" style="41" bestFit="1" customWidth="1"/>
    <col min="3339" max="3339" width="21.7109375" style="41" bestFit="1" customWidth="1"/>
    <col min="3340" max="3584" width="11.42578125" style="41"/>
    <col min="3585" max="3586" width="4.28515625" style="41" customWidth="1"/>
    <col min="3587" max="3587" width="5.5703125" style="41" customWidth="1"/>
    <col min="3588" max="3588" width="5.28515625" style="41" customWidth="1"/>
    <col min="3589" max="3589" width="44.7109375" style="41" customWidth="1"/>
    <col min="3590" max="3590" width="15.85546875" style="41" bestFit="1" customWidth="1"/>
    <col min="3591" max="3591" width="17.28515625" style="41" customWidth="1"/>
    <col min="3592" max="3592" width="16.7109375" style="41" customWidth="1"/>
    <col min="3593" max="3593" width="11.42578125" style="41"/>
    <col min="3594" max="3594" width="16.28515625" style="41" bestFit="1" customWidth="1"/>
    <col min="3595" max="3595" width="21.7109375" style="41" bestFit="1" customWidth="1"/>
    <col min="3596" max="3840" width="11.42578125" style="41"/>
    <col min="3841" max="3842" width="4.28515625" style="41" customWidth="1"/>
    <col min="3843" max="3843" width="5.5703125" style="41" customWidth="1"/>
    <col min="3844" max="3844" width="5.28515625" style="41" customWidth="1"/>
    <col min="3845" max="3845" width="44.7109375" style="41" customWidth="1"/>
    <col min="3846" max="3846" width="15.85546875" style="41" bestFit="1" customWidth="1"/>
    <col min="3847" max="3847" width="17.28515625" style="41" customWidth="1"/>
    <col min="3848" max="3848" width="16.7109375" style="41" customWidth="1"/>
    <col min="3849" max="3849" width="11.42578125" style="41"/>
    <col min="3850" max="3850" width="16.28515625" style="41" bestFit="1" customWidth="1"/>
    <col min="3851" max="3851" width="21.7109375" style="41" bestFit="1" customWidth="1"/>
    <col min="3852" max="4096" width="11.42578125" style="41"/>
    <col min="4097" max="4098" width="4.28515625" style="41" customWidth="1"/>
    <col min="4099" max="4099" width="5.5703125" style="41" customWidth="1"/>
    <col min="4100" max="4100" width="5.28515625" style="41" customWidth="1"/>
    <col min="4101" max="4101" width="44.7109375" style="41" customWidth="1"/>
    <col min="4102" max="4102" width="15.85546875" style="41" bestFit="1" customWidth="1"/>
    <col min="4103" max="4103" width="17.28515625" style="41" customWidth="1"/>
    <col min="4104" max="4104" width="16.7109375" style="41" customWidth="1"/>
    <col min="4105" max="4105" width="11.42578125" style="41"/>
    <col min="4106" max="4106" width="16.28515625" style="41" bestFit="1" customWidth="1"/>
    <col min="4107" max="4107" width="21.7109375" style="41" bestFit="1" customWidth="1"/>
    <col min="4108" max="4352" width="11.42578125" style="41"/>
    <col min="4353" max="4354" width="4.28515625" style="41" customWidth="1"/>
    <col min="4355" max="4355" width="5.5703125" style="41" customWidth="1"/>
    <col min="4356" max="4356" width="5.28515625" style="41" customWidth="1"/>
    <col min="4357" max="4357" width="44.7109375" style="41" customWidth="1"/>
    <col min="4358" max="4358" width="15.85546875" style="41" bestFit="1" customWidth="1"/>
    <col min="4359" max="4359" width="17.28515625" style="41" customWidth="1"/>
    <col min="4360" max="4360" width="16.7109375" style="41" customWidth="1"/>
    <col min="4361" max="4361" width="11.42578125" style="41"/>
    <col min="4362" max="4362" width="16.28515625" style="41" bestFit="1" customWidth="1"/>
    <col min="4363" max="4363" width="21.7109375" style="41" bestFit="1" customWidth="1"/>
    <col min="4364" max="4608" width="11.42578125" style="41"/>
    <col min="4609" max="4610" width="4.28515625" style="41" customWidth="1"/>
    <col min="4611" max="4611" width="5.5703125" style="41" customWidth="1"/>
    <col min="4612" max="4612" width="5.28515625" style="41" customWidth="1"/>
    <col min="4613" max="4613" width="44.7109375" style="41" customWidth="1"/>
    <col min="4614" max="4614" width="15.85546875" style="41" bestFit="1" customWidth="1"/>
    <col min="4615" max="4615" width="17.28515625" style="41" customWidth="1"/>
    <col min="4616" max="4616" width="16.7109375" style="41" customWidth="1"/>
    <col min="4617" max="4617" width="11.42578125" style="41"/>
    <col min="4618" max="4618" width="16.28515625" style="41" bestFit="1" customWidth="1"/>
    <col min="4619" max="4619" width="21.7109375" style="41" bestFit="1" customWidth="1"/>
    <col min="4620" max="4864" width="11.42578125" style="41"/>
    <col min="4865" max="4866" width="4.28515625" style="41" customWidth="1"/>
    <col min="4867" max="4867" width="5.5703125" style="41" customWidth="1"/>
    <col min="4868" max="4868" width="5.28515625" style="41" customWidth="1"/>
    <col min="4869" max="4869" width="44.7109375" style="41" customWidth="1"/>
    <col min="4870" max="4870" width="15.85546875" style="41" bestFit="1" customWidth="1"/>
    <col min="4871" max="4871" width="17.28515625" style="41" customWidth="1"/>
    <col min="4872" max="4872" width="16.7109375" style="41" customWidth="1"/>
    <col min="4873" max="4873" width="11.42578125" style="41"/>
    <col min="4874" max="4874" width="16.28515625" style="41" bestFit="1" customWidth="1"/>
    <col min="4875" max="4875" width="21.7109375" style="41" bestFit="1" customWidth="1"/>
    <col min="4876" max="5120" width="11.42578125" style="41"/>
    <col min="5121" max="5122" width="4.28515625" style="41" customWidth="1"/>
    <col min="5123" max="5123" width="5.5703125" style="41" customWidth="1"/>
    <col min="5124" max="5124" width="5.28515625" style="41" customWidth="1"/>
    <col min="5125" max="5125" width="44.7109375" style="41" customWidth="1"/>
    <col min="5126" max="5126" width="15.85546875" style="41" bestFit="1" customWidth="1"/>
    <col min="5127" max="5127" width="17.28515625" style="41" customWidth="1"/>
    <col min="5128" max="5128" width="16.7109375" style="41" customWidth="1"/>
    <col min="5129" max="5129" width="11.42578125" style="41"/>
    <col min="5130" max="5130" width="16.28515625" style="41" bestFit="1" customWidth="1"/>
    <col min="5131" max="5131" width="21.7109375" style="41" bestFit="1" customWidth="1"/>
    <col min="5132" max="5376" width="11.42578125" style="41"/>
    <col min="5377" max="5378" width="4.28515625" style="41" customWidth="1"/>
    <col min="5379" max="5379" width="5.5703125" style="41" customWidth="1"/>
    <col min="5380" max="5380" width="5.28515625" style="41" customWidth="1"/>
    <col min="5381" max="5381" width="44.7109375" style="41" customWidth="1"/>
    <col min="5382" max="5382" width="15.85546875" style="41" bestFit="1" customWidth="1"/>
    <col min="5383" max="5383" width="17.28515625" style="41" customWidth="1"/>
    <col min="5384" max="5384" width="16.7109375" style="41" customWidth="1"/>
    <col min="5385" max="5385" width="11.42578125" style="41"/>
    <col min="5386" max="5386" width="16.28515625" style="41" bestFit="1" customWidth="1"/>
    <col min="5387" max="5387" width="21.7109375" style="41" bestFit="1" customWidth="1"/>
    <col min="5388" max="5632" width="11.42578125" style="41"/>
    <col min="5633" max="5634" width="4.28515625" style="41" customWidth="1"/>
    <col min="5635" max="5635" width="5.5703125" style="41" customWidth="1"/>
    <col min="5636" max="5636" width="5.28515625" style="41" customWidth="1"/>
    <col min="5637" max="5637" width="44.7109375" style="41" customWidth="1"/>
    <col min="5638" max="5638" width="15.85546875" style="41" bestFit="1" customWidth="1"/>
    <col min="5639" max="5639" width="17.28515625" style="41" customWidth="1"/>
    <col min="5640" max="5640" width="16.7109375" style="41" customWidth="1"/>
    <col min="5641" max="5641" width="11.42578125" style="41"/>
    <col min="5642" max="5642" width="16.28515625" style="41" bestFit="1" customWidth="1"/>
    <col min="5643" max="5643" width="21.7109375" style="41" bestFit="1" customWidth="1"/>
    <col min="5644" max="5888" width="11.42578125" style="41"/>
    <col min="5889" max="5890" width="4.28515625" style="41" customWidth="1"/>
    <col min="5891" max="5891" width="5.5703125" style="41" customWidth="1"/>
    <col min="5892" max="5892" width="5.28515625" style="41" customWidth="1"/>
    <col min="5893" max="5893" width="44.7109375" style="41" customWidth="1"/>
    <col min="5894" max="5894" width="15.85546875" style="41" bestFit="1" customWidth="1"/>
    <col min="5895" max="5895" width="17.28515625" style="41" customWidth="1"/>
    <col min="5896" max="5896" width="16.7109375" style="41" customWidth="1"/>
    <col min="5897" max="5897" width="11.42578125" style="41"/>
    <col min="5898" max="5898" width="16.28515625" style="41" bestFit="1" customWidth="1"/>
    <col min="5899" max="5899" width="21.7109375" style="41" bestFit="1" customWidth="1"/>
    <col min="5900" max="6144" width="11.42578125" style="41"/>
    <col min="6145" max="6146" width="4.28515625" style="41" customWidth="1"/>
    <col min="6147" max="6147" width="5.5703125" style="41" customWidth="1"/>
    <col min="6148" max="6148" width="5.28515625" style="41" customWidth="1"/>
    <col min="6149" max="6149" width="44.7109375" style="41" customWidth="1"/>
    <col min="6150" max="6150" width="15.85546875" style="41" bestFit="1" customWidth="1"/>
    <col min="6151" max="6151" width="17.28515625" style="41" customWidth="1"/>
    <col min="6152" max="6152" width="16.7109375" style="41" customWidth="1"/>
    <col min="6153" max="6153" width="11.42578125" style="41"/>
    <col min="6154" max="6154" width="16.28515625" style="41" bestFit="1" customWidth="1"/>
    <col min="6155" max="6155" width="21.7109375" style="41" bestFit="1" customWidth="1"/>
    <col min="6156" max="6400" width="11.42578125" style="41"/>
    <col min="6401" max="6402" width="4.28515625" style="41" customWidth="1"/>
    <col min="6403" max="6403" width="5.5703125" style="41" customWidth="1"/>
    <col min="6404" max="6404" width="5.28515625" style="41" customWidth="1"/>
    <col min="6405" max="6405" width="44.7109375" style="41" customWidth="1"/>
    <col min="6406" max="6406" width="15.85546875" style="41" bestFit="1" customWidth="1"/>
    <col min="6407" max="6407" width="17.28515625" style="41" customWidth="1"/>
    <col min="6408" max="6408" width="16.7109375" style="41" customWidth="1"/>
    <col min="6409" max="6409" width="11.42578125" style="41"/>
    <col min="6410" max="6410" width="16.28515625" style="41" bestFit="1" customWidth="1"/>
    <col min="6411" max="6411" width="21.7109375" style="41" bestFit="1" customWidth="1"/>
    <col min="6412" max="6656" width="11.42578125" style="41"/>
    <col min="6657" max="6658" width="4.28515625" style="41" customWidth="1"/>
    <col min="6659" max="6659" width="5.5703125" style="41" customWidth="1"/>
    <col min="6660" max="6660" width="5.28515625" style="41" customWidth="1"/>
    <col min="6661" max="6661" width="44.7109375" style="41" customWidth="1"/>
    <col min="6662" max="6662" width="15.85546875" style="41" bestFit="1" customWidth="1"/>
    <col min="6663" max="6663" width="17.28515625" style="41" customWidth="1"/>
    <col min="6664" max="6664" width="16.7109375" style="41" customWidth="1"/>
    <col min="6665" max="6665" width="11.42578125" style="41"/>
    <col min="6666" max="6666" width="16.28515625" style="41" bestFit="1" customWidth="1"/>
    <col min="6667" max="6667" width="21.7109375" style="41" bestFit="1" customWidth="1"/>
    <col min="6668" max="6912" width="11.42578125" style="41"/>
    <col min="6913" max="6914" width="4.28515625" style="41" customWidth="1"/>
    <col min="6915" max="6915" width="5.5703125" style="41" customWidth="1"/>
    <col min="6916" max="6916" width="5.28515625" style="41" customWidth="1"/>
    <col min="6917" max="6917" width="44.7109375" style="41" customWidth="1"/>
    <col min="6918" max="6918" width="15.85546875" style="41" bestFit="1" customWidth="1"/>
    <col min="6919" max="6919" width="17.28515625" style="41" customWidth="1"/>
    <col min="6920" max="6920" width="16.7109375" style="41" customWidth="1"/>
    <col min="6921" max="6921" width="11.42578125" style="41"/>
    <col min="6922" max="6922" width="16.28515625" style="41" bestFit="1" customWidth="1"/>
    <col min="6923" max="6923" width="21.7109375" style="41" bestFit="1" customWidth="1"/>
    <col min="6924" max="7168" width="11.42578125" style="41"/>
    <col min="7169" max="7170" width="4.28515625" style="41" customWidth="1"/>
    <col min="7171" max="7171" width="5.5703125" style="41" customWidth="1"/>
    <col min="7172" max="7172" width="5.28515625" style="41" customWidth="1"/>
    <col min="7173" max="7173" width="44.7109375" style="41" customWidth="1"/>
    <col min="7174" max="7174" width="15.85546875" style="41" bestFit="1" customWidth="1"/>
    <col min="7175" max="7175" width="17.28515625" style="41" customWidth="1"/>
    <col min="7176" max="7176" width="16.7109375" style="41" customWidth="1"/>
    <col min="7177" max="7177" width="11.42578125" style="41"/>
    <col min="7178" max="7178" width="16.28515625" style="41" bestFit="1" customWidth="1"/>
    <col min="7179" max="7179" width="21.7109375" style="41" bestFit="1" customWidth="1"/>
    <col min="7180" max="7424" width="11.42578125" style="41"/>
    <col min="7425" max="7426" width="4.28515625" style="41" customWidth="1"/>
    <col min="7427" max="7427" width="5.5703125" style="41" customWidth="1"/>
    <col min="7428" max="7428" width="5.28515625" style="41" customWidth="1"/>
    <col min="7429" max="7429" width="44.7109375" style="41" customWidth="1"/>
    <col min="7430" max="7430" width="15.85546875" style="41" bestFit="1" customWidth="1"/>
    <col min="7431" max="7431" width="17.28515625" style="41" customWidth="1"/>
    <col min="7432" max="7432" width="16.7109375" style="41" customWidth="1"/>
    <col min="7433" max="7433" width="11.42578125" style="41"/>
    <col min="7434" max="7434" width="16.28515625" style="41" bestFit="1" customWidth="1"/>
    <col min="7435" max="7435" width="21.7109375" style="41" bestFit="1" customWidth="1"/>
    <col min="7436" max="7680" width="11.42578125" style="41"/>
    <col min="7681" max="7682" width="4.28515625" style="41" customWidth="1"/>
    <col min="7683" max="7683" width="5.5703125" style="41" customWidth="1"/>
    <col min="7684" max="7684" width="5.28515625" style="41" customWidth="1"/>
    <col min="7685" max="7685" width="44.7109375" style="41" customWidth="1"/>
    <col min="7686" max="7686" width="15.85546875" style="41" bestFit="1" customWidth="1"/>
    <col min="7687" max="7687" width="17.28515625" style="41" customWidth="1"/>
    <col min="7688" max="7688" width="16.7109375" style="41" customWidth="1"/>
    <col min="7689" max="7689" width="11.42578125" style="41"/>
    <col min="7690" max="7690" width="16.28515625" style="41" bestFit="1" customWidth="1"/>
    <col min="7691" max="7691" width="21.7109375" style="41" bestFit="1" customWidth="1"/>
    <col min="7692" max="7936" width="11.42578125" style="41"/>
    <col min="7937" max="7938" width="4.28515625" style="41" customWidth="1"/>
    <col min="7939" max="7939" width="5.5703125" style="41" customWidth="1"/>
    <col min="7940" max="7940" width="5.28515625" style="41" customWidth="1"/>
    <col min="7941" max="7941" width="44.7109375" style="41" customWidth="1"/>
    <col min="7942" max="7942" width="15.85546875" style="41" bestFit="1" customWidth="1"/>
    <col min="7943" max="7943" width="17.28515625" style="41" customWidth="1"/>
    <col min="7944" max="7944" width="16.7109375" style="41" customWidth="1"/>
    <col min="7945" max="7945" width="11.42578125" style="41"/>
    <col min="7946" max="7946" width="16.28515625" style="41" bestFit="1" customWidth="1"/>
    <col min="7947" max="7947" width="21.7109375" style="41" bestFit="1" customWidth="1"/>
    <col min="7948" max="8192" width="11.42578125" style="41"/>
    <col min="8193" max="8194" width="4.28515625" style="41" customWidth="1"/>
    <col min="8195" max="8195" width="5.5703125" style="41" customWidth="1"/>
    <col min="8196" max="8196" width="5.28515625" style="41" customWidth="1"/>
    <col min="8197" max="8197" width="44.7109375" style="41" customWidth="1"/>
    <col min="8198" max="8198" width="15.85546875" style="41" bestFit="1" customWidth="1"/>
    <col min="8199" max="8199" width="17.28515625" style="41" customWidth="1"/>
    <col min="8200" max="8200" width="16.7109375" style="41" customWidth="1"/>
    <col min="8201" max="8201" width="11.42578125" style="41"/>
    <col min="8202" max="8202" width="16.28515625" style="41" bestFit="1" customWidth="1"/>
    <col min="8203" max="8203" width="21.7109375" style="41" bestFit="1" customWidth="1"/>
    <col min="8204" max="8448" width="11.42578125" style="41"/>
    <col min="8449" max="8450" width="4.28515625" style="41" customWidth="1"/>
    <col min="8451" max="8451" width="5.5703125" style="41" customWidth="1"/>
    <col min="8452" max="8452" width="5.28515625" style="41" customWidth="1"/>
    <col min="8453" max="8453" width="44.7109375" style="41" customWidth="1"/>
    <col min="8454" max="8454" width="15.85546875" style="41" bestFit="1" customWidth="1"/>
    <col min="8455" max="8455" width="17.28515625" style="41" customWidth="1"/>
    <col min="8456" max="8456" width="16.7109375" style="41" customWidth="1"/>
    <col min="8457" max="8457" width="11.42578125" style="41"/>
    <col min="8458" max="8458" width="16.28515625" style="41" bestFit="1" customWidth="1"/>
    <col min="8459" max="8459" width="21.7109375" style="41" bestFit="1" customWidth="1"/>
    <col min="8460" max="8704" width="11.42578125" style="41"/>
    <col min="8705" max="8706" width="4.28515625" style="41" customWidth="1"/>
    <col min="8707" max="8707" width="5.5703125" style="41" customWidth="1"/>
    <col min="8708" max="8708" width="5.28515625" style="41" customWidth="1"/>
    <col min="8709" max="8709" width="44.7109375" style="41" customWidth="1"/>
    <col min="8710" max="8710" width="15.85546875" style="41" bestFit="1" customWidth="1"/>
    <col min="8711" max="8711" width="17.28515625" style="41" customWidth="1"/>
    <col min="8712" max="8712" width="16.7109375" style="41" customWidth="1"/>
    <col min="8713" max="8713" width="11.42578125" style="41"/>
    <col min="8714" max="8714" width="16.28515625" style="41" bestFit="1" customWidth="1"/>
    <col min="8715" max="8715" width="21.7109375" style="41" bestFit="1" customWidth="1"/>
    <col min="8716" max="8960" width="11.42578125" style="41"/>
    <col min="8961" max="8962" width="4.28515625" style="41" customWidth="1"/>
    <col min="8963" max="8963" width="5.5703125" style="41" customWidth="1"/>
    <col min="8964" max="8964" width="5.28515625" style="41" customWidth="1"/>
    <col min="8965" max="8965" width="44.7109375" style="41" customWidth="1"/>
    <col min="8966" max="8966" width="15.85546875" style="41" bestFit="1" customWidth="1"/>
    <col min="8967" max="8967" width="17.28515625" style="41" customWidth="1"/>
    <col min="8968" max="8968" width="16.7109375" style="41" customWidth="1"/>
    <col min="8969" max="8969" width="11.42578125" style="41"/>
    <col min="8970" max="8970" width="16.28515625" style="41" bestFit="1" customWidth="1"/>
    <col min="8971" max="8971" width="21.7109375" style="41" bestFit="1" customWidth="1"/>
    <col min="8972" max="9216" width="11.42578125" style="41"/>
    <col min="9217" max="9218" width="4.28515625" style="41" customWidth="1"/>
    <col min="9219" max="9219" width="5.5703125" style="41" customWidth="1"/>
    <col min="9220" max="9220" width="5.28515625" style="41" customWidth="1"/>
    <col min="9221" max="9221" width="44.7109375" style="41" customWidth="1"/>
    <col min="9222" max="9222" width="15.85546875" style="41" bestFit="1" customWidth="1"/>
    <col min="9223" max="9223" width="17.28515625" style="41" customWidth="1"/>
    <col min="9224" max="9224" width="16.7109375" style="41" customWidth="1"/>
    <col min="9225" max="9225" width="11.42578125" style="41"/>
    <col min="9226" max="9226" width="16.28515625" style="41" bestFit="1" customWidth="1"/>
    <col min="9227" max="9227" width="21.7109375" style="41" bestFit="1" customWidth="1"/>
    <col min="9228" max="9472" width="11.42578125" style="41"/>
    <col min="9473" max="9474" width="4.28515625" style="41" customWidth="1"/>
    <col min="9475" max="9475" width="5.5703125" style="41" customWidth="1"/>
    <col min="9476" max="9476" width="5.28515625" style="41" customWidth="1"/>
    <col min="9477" max="9477" width="44.7109375" style="41" customWidth="1"/>
    <col min="9478" max="9478" width="15.85546875" style="41" bestFit="1" customWidth="1"/>
    <col min="9479" max="9479" width="17.28515625" style="41" customWidth="1"/>
    <col min="9480" max="9480" width="16.7109375" style="41" customWidth="1"/>
    <col min="9481" max="9481" width="11.42578125" style="41"/>
    <col min="9482" max="9482" width="16.28515625" style="41" bestFit="1" customWidth="1"/>
    <col min="9483" max="9483" width="21.7109375" style="41" bestFit="1" customWidth="1"/>
    <col min="9484" max="9728" width="11.42578125" style="41"/>
    <col min="9729" max="9730" width="4.28515625" style="41" customWidth="1"/>
    <col min="9731" max="9731" width="5.5703125" style="41" customWidth="1"/>
    <col min="9732" max="9732" width="5.28515625" style="41" customWidth="1"/>
    <col min="9733" max="9733" width="44.7109375" style="41" customWidth="1"/>
    <col min="9734" max="9734" width="15.85546875" style="41" bestFit="1" customWidth="1"/>
    <col min="9735" max="9735" width="17.28515625" style="41" customWidth="1"/>
    <col min="9736" max="9736" width="16.7109375" style="41" customWidth="1"/>
    <col min="9737" max="9737" width="11.42578125" style="41"/>
    <col min="9738" max="9738" width="16.28515625" style="41" bestFit="1" customWidth="1"/>
    <col min="9739" max="9739" width="21.7109375" style="41" bestFit="1" customWidth="1"/>
    <col min="9740" max="9984" width="11.42578125" style="41"/>
    <col min="9985" max="9986" width="4.28515625" style="41" customWidth="1"/>
    <col min="9987" max="9987" width="5.5703125" style="41" customWidth="1"/>
    <col min="9988" max="9988" width="5.28515625" style="41" customWidth="1"/>
    <col min="9989" max="9989" width="44.7109375" style="41" customWidth="1"/>
    <col min="9990" max="9990" width="15.85546875" style="41" bestFit="1" customWidth="1"/>
    <col min="9991" max="9991" width="17.28515625" style="41" customWidth="1"/>
    <col min="9992" max="9992" width="16.7109375" style="41" customWidth="1"/>
    <col min="9993" max="9993" width="11.42578125" style="41"/>
    <col min="9994" max="9994" width="16.28515625" style="41" bestFit="1" customWidth="1"/>
    <col min="9995" max="9995" width="21.7109375" style="41" bestFit="1" customWidth="1"/>
    <col min="9996" max="10240" width="11.42578125" style="41"/>
    <col min="10241" max="10242" width="4.28515625" style="41" customWidth="1"/>
    <col min="10243" max="10243" width="5.5703125" style="41" customWidth="1"/>
    <col min="10244" max="10244" width="5.28515625" style="41" customWidth="1"/>
    <col min="10245" max="10245" width="44.7109375" style="41" customWidth="1"/>
    <col min="10246" max="10246" width="15.85546875" style="41" bestFit="1" customWidth="1"/>
    <col min="10247" max="10247" width="17.28515625" style="41" customWidth="1"/>
    <col min="10248" max="10248" width="16.7109375" style="41" customWidth="1"/>
    <col min="10249" max="10249" width="11.42578125" style="41"/>
    <col min="10250" max="10250" width="16.28515625" style="41" bestFit="1" customWidth="1"/>
    <col min="10251" max="10251" width="21.7109375" style="41" bestFit="1" customWidth="1"/>
    <col min="10252" max="10496" width="11.42578125" style="41"/>
    <col min="10497" max="10498" width="4.28515625" style="41" customWidth="1"/>
    <col min="10499" max="10499" width="5.5703125" style="41" customWidth="1"/>
    <col min="10500" max="10500" width="5.28515625" style="41" customWidth="1"/>
    <col min="10501" max="10501" width="44.7109375" style="41" customWidth="1"/>
    <col min="10502" max="10502" width="15.85546875" style="41" bestFit="1" customWidth="1"/>
    <col min="10503" max="10503" width="17.28515625" style="41" customWidth="1"/>
    <col min="10504" max="10504" width="16.7109375" style="41" customWidth="1"/>
    <col min="10505" max="10505" width="11.42578125" style="41"/>
    <col min="10506" max="10506" width="16.28515625" style="41" bestFit="1" customWidth="1"/>
    <col min="10507" max="10507" width="21.7109375" style="41" bestFit="1" customWidth="1"/>
    <col min="10508" max="10752" width="11.42578125" style="41"/>
    <col min="10753" max="10754" width="4.28515625" style="41" customWidth="1"/>
    <col min="10755" max="10755" width="5.5703125" style="41" customWidth="1"/>
    <col min="10756" max="10756" width="5.28515625" style="41" customWidth="1"/>
    <col min="10757" max="10757" width="44.7109375" style="41" customWidth="1"/>
    <col min="10758" max="10758" width="15.85546875" style="41" bestFit="1" customWidth="1"/>
    <col min="10759" max="10759" width="17.28515625" style="41" customWidth="1"/>
    <col min="10760" max="10760" width="16.7109375" style="41" customWidth="1"/>
    <col min="10761" max="10761" width="11.42578125" style="41"/>
    <col min="10762" max="10762" width="16.28515625" style="41" bestFit="1" customWidth="1"/>
    <col min="10763" max="10763" width="21.7109375" style="41" bestFit="1" customWidth="1"/>
    <col min="10764" max="11008" width="11.42578125" style="41"/>
    <col min="11009" max="11010" width="4.28515625" style="41" customWidth="1"/>
    <col min="11011" max="11011" width="5.5703125" style="41" customWidth="1"/>
    <col min="11012" max="11012" width="5.28515625" style="41" customWidth="1"/>
    <col min="11013" max="11013" width="44.7109375" style="41" customWidth="1"/>
    <col min="11014" max="11014" width="15.85546875" style="41" bestFit="1" customWidth="1"/>
    <col min="11015" max="11015" width="17.28515625" style="41" customWidth="1"/>
    <col min="11016" max="11016" width="16.7109375" style="41" customWidth="1"/>
    <col min="11017" max="11017" width="11.42578125" style="41"/>
    <col min="11018" max="11018" width="16.28515625" style="41" bestFit="1" customWidth="1"/>
    <col min="11019" max="11019" width="21.7109375" style="41" bestFit="1" customWidth="1"/>
    <col min="11020" max="11264" width="11.42578125" style="41"/>
    <col min="11265" max="11266" width="4.28515625" style="41" customWidth="1"/>
    <col min="11267" max="11267" width="5.5703125" style="41" customWidth="1"/>
    <col min="11268" max="11268" width="5.28515625" style="41" customWidth="1"/>
    <col min="11269" max="11269" width="44.7109375" style="41" customWidth="1"/>
    <col min="11270" max="11270" width="15.85546875" style="41" bestFit="1" customWidth="1"/>
    <col min="11271" max="11271" width="17.28515625" style="41" customWidth="1"/>
    <col min="11272" max="11272" width="16.7109375" style="41" customWidth="1"/>
    <col min="11273" max="11273" width="11.42578125" style="41"/>
    <col min="11274" max="11274" width="16.28515625" style="41" bestFit="1" customWidth="1"/>
    <col min="11275" max="11275" width="21.7109375" style="41" bestFit="1" customWidth="1"/>
    <col min="11276" max="11520" width="11.42578125" style="41"/>
    <col min="11521" max="11522" width="4.28515625" style="41" customWidth="1"/>
    <col min="11523" max="11523" width="5.5703125" style="41" customWidth="1"/>
    <col min="11524" max="11524" width="5.28515625" style="41" customWidth="1"/>
    <col min="11525" max="11525" width="44.7109375" style="41" customWidth="1"/>
    <col min="11526" max="11526" width="15.85546875" style="41" bestFit="1" customWidth="1"/>
    <col min="11527" max="11527" width="17.28515625" style="41" customWidth="1"/>
    <col min="11528" max="11528" width="16.7109375" style="41" customWidth="1"/>
    <col min="11529" max="11529" width="11.42578125" style="41"/>
    <col min="11530" max="11530" width="16.28515625" style="41" bestFit="1" customWidth="1"/>
    <col min="11531" max="11531" width="21.7109375" style="41" bestFit="1" customWidth="1"/>
    <col min="11532" max="11776" width="11.42578125" style="41"/>
    <col min="11777" max="11778" width="4.28515625" style="41" customWidth="1"/>
    <col min="11779" max="11779" width="5.5703125" style="41" customWidth="1"/>
    <col min="11780" max="11780" width="5.28515625" style="41" customWidth="1"/>
    <col min="11781" max="11781" width="44.7109375" style="41" customWidth="1"/>
    <col min="11782" max="11782" width="15.85546875" style="41" bestFit="1" customWidth="1"/>
    <col min="11783" max="11783" width="17.28515625" style="41" customWidth="1"/>
    <col min="11784" max="11784" width="16.7109375" style="41" customWidth="1"/>
    <col min="11785" max="11785" width="11.42578125" style="41"/>
    <col min="11786" max="11786" width="16.28515625" style="41" bestFit="1" customWidth="1"/>
    <col min="11787" max="11787" width="21.7109375" style="41" bestFit="1" customWidth="1"/>
    <col min="11788" max="12032" width="11.42578125" style="41"/>
    <col min="12033" max="12034" width="4.28515625" style="41" customWidth="1"/>
    <col min="12035" max="12035" width="5.5703125" style="41" customWidth="1"/>
    <col min="12036" max="12036" width="5.28515625" style="41" customWidth="1"/>
    <col min="12037" max="12037" width="44.7109375" style="41" customWidth="1"/>
    <col min="12038" max="12038" width="15.85546875" style="41" bestFit="1" customWidth="1"/>
    <col min="12039" max="12039" width="17.28515625" style="41" customWidth="1"/>
    <col min="12040" max="12040" width="16.7109375" style="41" customWidth="1"/>
    <col min="12041" max="12041" width="11.42578125" style="41"/>
    <col min="12042" max="12042" width="16.28515625" style="41" bestFit="1" customWidth="1"/>
    <col min="12043" max="12043" width="21.7109375" style="41" bestFit="1" customWidth="1"/>
    <col min="12044" max="12288" width="11.42578125" style="41"/>
    <col min="12289" max="12290" width="4.28515625" style="41" customWidth="1"/>
    <col min="12291" max="12291" width="5.5703125" style="41" customWidth="1"/>
    <col min="12292" max="12292" width="5.28515625" style="41" customWidth="1"/>
    <col min="12293" max="12293" width="44.7109375" style="41" customWidth="1"/>
    <col min="12294" max="12294" width="15.85546875" style="41" bestFit="1" customWidth="1"/>
    <col min="12295" max="12295" width="17.28515625" style="41" customWidth="1"/>
    <col min="12296" max="12296" width="16.7109375" style="41" customWidth="1"/>
    <col min="12297" max="12297" width="11.42578125" style="41"/>
    <col min="12298" max="12298" width="16.28515625" style="41" bestFit="1" customWidth="1"/>
    <col min="12299" max="12299" width="21.7109375" style="41" bestFit="1" customWidth="1"/>
    <col min="12300" max="12544" width="11.42578125" style="41"/>
    <col min="12545" max="12546" width="4.28515625" style="41" customWidth="1"/>
    <col min="12547" max="12547" width="5.5703125" style="41" customWidth="1"/>
    <col min="12548" max="12548" width="5.28515625" style="41" customWidth="1"/>
    <col min="12549" max="12549" width="44.7109375" style="41" customWidth="1"/>
    <col min="12550" max="12550" width="15.85546875" style="41" bestFit="1" customWidth="1"/>
    <col min="12551" max="12551" width="17.28515625" style="41" customWidth="1"/>
    <col min="12552" max="12552" width="16.7109375" style="41" customWidth="1"/>
    <col min="12553" max="12553" width="11.42578125" style="41"/>
    <col min="12554" max="12554" width="16.28515625" style="41" bestFit="1" customWidth="1"/>
    <col min="12555" max="12555" width="21.7109375" style="41" bestFit="1" customWidth="1"/>
    <col min="12556" max="12800" width="11.42578125" style="41"/>
    <col min="12801" max="12802" width="4.28515625" style="41" customWidth="1"/>
    <col min="12803" max="12803" width="5.5703125" style="41" customWidth="1"/>
    <col min="12804" max="12804" width="5.28515625" style="41" customWidth="1"/>
    <col min="12805" max="12805" width="44.7109375" style="41" customWidth="1"/>
    <col min="12806" max="12806" width="15.85546875" style="41" bestFit="1" customWidth="1"/>
    <col min="12807" max="12807" width="17.28515625" style="41" customWidth="1"/>
    <col min="12808" max="12808" width="16.7109375" style="41" customWidth="1"/>
    <col min="12809" max="12809" width="11.42578125" style="41"/>
    <col min="12810" max="12810" width="16.28515625" style="41" bestFit="1" customWidth="1"/>
    <col min="12811" max="12811" width="21.7109375" style="41" bestFit="1" customWidth="1"/>
    <col min="12812" max="13056" width="11.42578125" style="41"/>
    <col min="13057" max="13058" width="4.28515625" style="41" customWidth="1"/>
    <col min="13059" max="13059" width="5.5703125" style="41" customWidth="1"/>
    <col min="13060" max="13060" width="5.28515625" style="41" customWidth="1"/>
    <col min="13061" max="13061" width="44.7109375" style="41" customWidth="1"/>
    <col min="13062" max="13062" width="15.85546875" style="41" bestFit="1" customWidth="1"/>
    <col min="13063" max="13063" width="17.28515625" style="41" customWidth="1"/>
    <col min="13064" max="13064" width="16.7109375" style="41" customWidth="1"/>
    <col min="13065" max="13065" width="11.42578125" style="41"/>
    <col min="13066" max="13066" width="16.28515625" style="41" bestFit="1" customWidth="1"/>
    <col min="13067" max="13067" width="21.7109375" style="41" bestFit="1" customWidth="1"/>
    <col min="13068" max="13312" width="11.42578125" style="41"/>
    <col min="13313" max="13314" width="4.28515625" style="41" customWidth="1"/>
    <col min="13315" max="13315" width="5.5703125" style="41" customWidth="1"/>
    <col min="13316" max="13316" width="5.28515625" style="41" customWidth="1"/>
    <col min="13317" max="13317" width="44.7109375" style="41" customWidth="1"/>
    <col min="13318" max="13318" width="15.85546875" style="41" bestFit="1" customWidth="1"/>
    <col min="13319" max="13319" width="17.28515625" style="41" customWidth="1"/>
    <col min="13320" max="13320" width="16.7109375" style="41" customWidth="1"/>
    <col min="13321" max="13321" width="11.42578125" style="41"/>
    <col min="13322" max="13322" width="16.28515625" style="41" bestFit="1" customWidth="1"/>
    <col min="13323" max="13323" width="21.7109375" style="41" bestFit="1" customWidth="1"/>
    <col min="13324" max="13568" width="11.42578125" style="41"/>
    <col min="13569" max="13570" width="4.28515625" style="41" customWidth="1"/>
    <col min="13571" max="13571" width="5.5703125" style="41" customWidth="1"/>
    <col min="13572" max="13572" width="5.28515625" style="41" customWidth="1"/>
    <col min="13573" max="13573" width="44.7109375" style="41" customWidth="1"/>
    <col min="13574" max="13574" width="15.85546875" style="41" bestFit="1" customWidth="1"/>
    <col min="13575" max="13575" width="17.28515625" style="41" customWidth="1"/>
    <col min="13576" max="13576" width="16.7109375" style="41" customWidth="1"/>
    <col min="13577" max="13577" width="11.42578125" style="41"/>
    <col min="13578" max="13578" width="16.28515625" style="41" bestFit="1" customWidth="1"/>
    <col min="13579" max="13579" width="21.7109375" style="41" bestFit="1" customWidth="1"/>
    <col min="13580" max="13824" width="11.42578125" style="41"/>
    <col min="13825" max="13826" width="4.28515625" style="41" customWidth="1"/>
    <col min="13827" max="13827" width="5.5703125" style="41" customWidth="1"/>
    <col min="13828" max="13828" width="5.28515625" style="41" customWidth="1"/>
    <col min="13829" max="13829" width="44.7109375" style="41" customWidth="1"/>
    <col min="13830" max="13830" width="15.85546875" style="41" bestFit="1" customWidth="1"/>
    <col min="13831" max="13831" width="17.28515625" style="41" customWidth="1"/>
    <col min="13832" max="13832" width="16.7109375" style="41" customWidth="1"/>
    <col min="13833" max="13833" width="11.42578125" style="41"/>
    <col min="13834" max="13834" width="16.28515625" style="41" bestFit="1" customWidth="1"/>
    <col min="13835" max="13835" width="21.7109375" style="41" bestFit="1" customWidth="1"/>
    <col min="13836" max="14080" width="11.42578125" style="41"/>
    <col min="14081" max="14082" width="4.28515625" style="41" customWidth="1"/>
    <col min="14083" max="14083" width="5.5703125" style="41" customWidth="1"/>
    <col min="14084" max="14084" width="5.28515625" style="41" customWidth="1"/>
    <col min="14085" max="14085" width="44.7109375" style="41" customWidth="1"/>
    <col min="14086" max="14086" width="15.85546875" style="41" bestFit="1" customWidth="1"/>
    <col min="14087" max="14087" width="17.28515625" style="41" customWidth="1"/>
    <col min="14088" max="14088" width="16.7109375" style="41" customWidth="1"/>
    <col min="14089" max="14089" width="11.42578125" style="41"/>
    <col min="14090" max="14090" width="16.28515625" style="41" bestFit="1" customWidth="1"/>
    <col min="14091" max="14091" width="21.7109375" style="41" bestFit="1" customWidth="1"/>
    <col min="14092" max="14336" width="11.42578125" style="41"/>
    <col min="14337" max="14338" width="4.28515625" style="41" customWidth="1"/>
    <col min="14339" max="14339" width="5.5703125" style="41" customWidth="1"/>
    <col min="14340" max="14340" width="5.28515625" style="41" customWidth="1"/>
    <col min="14341" max="14341" width="44.7109375" style="41" customWidth="1"/>
    <col min="14342" max="14342" width="15.85546875" style="41" bestFit="1" customWidth="1"/>
    <col min="14343" max="14343" width="17.28515625" style="41" customWidth="1"/>
    <col min="14344" max="14344" width="16.7109375" style="41" customWidth="1"/>
    <col min="14345" max="14345" width="11.42578125" style="41"/>
    <col min="14346" max="14346" width="16.28515625" style="41" bestFit="1" customWidth="1"/>
    <col min="14347" max="14347" width="21.7109375" style="41" bestFit="1" customWidth="1"/>
    <col min="14348" max="14592" width="11.42578125" style="41"/>
    <col min="14593" max="14594" width="4.28515625" style="41" customWidth="1"/>
    <col min="14595" max="14595" width="5.5703125" style="41" customWidth="1"/>
    <col min="14596" max="14596" width="5.28515625" style="41" customWidth="1"/>
    <col min="14597" max="14597" width="44.7109375" style="41" customWidth="1"/>
    <col min="14598" max="14598" width="15.85546875" style="41" bestFit="1" customWidth="1"/>
    <col min="14599" max="14599" width="17.28515625" style="41" customWidth="1"/>
    <col min="14600" max="14600" width="16.7109375" style="41" customWidth="1"/>
    <col min="14601" max="14601" width="11.42578125" style="41"/>
    <col min="14602" max="14602" width="16.28515625" style="41" bestFit="1" customWidth="1"/>
    <col min="14603" max="14603" width="21.7109375" style="41" bestFit="1" customWidth="1"/>
    <col min="14604" max="14848" width="11.42578125" style="41"/>
    <col min="14849" max="14850" width="4.28515625" style="41" customWidth="1"/>
    <col min="14851" max="14851" width="5.5703125" style="41" customWidth="1"/>
    <col min="14852" max="14852" width="5.28515625" style="41" customWidth="1"/>
    <col min="14853" max="14853" width="44.7109375" style="41" customWidth="1"/>
    <col min="14854" max="14854" width="15.85546875" style="41" bestFit="1" customWidth="1"/>
    <col min="14855" max="14855" width="17.28515625" style="41" customWidth="1"/>
    <col min="14856" max="14856" width="16.7109375" style="41" customWidth="1"/>
    <col min="14857" max="14857" width="11.42578125" style="41"/>
    <col min="14858" max="14858" width="16.28515625" style="41" bestFit="1" customWidth="1"/>
    <col min="14859" max="14859" width="21.7109375" style="41" bestFit="1" customWidth="1"/>
    <col min="14860" max="15104" width="11.42578125" style="41"/>
    <col min="15105" max="15106" width="4.28515625" style="41" customWidth="1"/>
    <col min="15107" max="15107" width="5.5703125" style="41" customWidth="1"/>
    <col min="15108" max="15108" width="5.28515625" style="41" customWidth="1"/>
    <col min="15109" max="15109" width="44.7109375" style="41" customWidth="1"/>
    <col min="15110" max="15110" width="15.85546875" style="41" bestFit="1" customWidth="1"/>
    <col min="15111" max="15111" width="17.28515625" style="41" customWidth="1"/>
    <col min="15112" max="15112" width="16.7109375" style="41" customWidth="1"/>
    <col min="15113" max="15113" width="11.42578125" style="41"/>
    <col min="15114" max="15114" width="16.28515625" style="41" bestFit="1" customWidth="1"/>
    <col min="15115" max="15115" width="21.7109375" style="41" bestFit="1" customWidth="1"/>
    <col min="15116" max="15360" width="11.42578125" style="41"/>
    <col min="15361" max="15362" width="4.28515625" style="41" customWidth="1"/>
    <col min="15363" max="15363" width="5.5703125" style="41" customWidth="1"/>
    <col min="15364" max="15364" width="5.28515625" style="41" customWidth="1"/>
    <col min="15365" max="15365" width="44.7109375" style="41" customWidth="1"/>
    <col min="15366" max="15366" width="15.85546875" style="41" bestFit="1" customWidth="1"/>
    <col min="15367" max="15367" width="17.28515625" style="41" customWidth="1"/>
    <col min="15368" max="15368" width="16.7109375" style="41" customWidth="1"/>
    <col min="15369" max="15369" width="11.42578125" style="41"/>
    <col min="15370" max="15370" width="16.28515625" style="41" bestFit="1" customWidth="1"/>
    <col min="15371" max="15371" width="21.7109375" style="41" bestFit="1" customWidth="1"/>
    <col min="15372" max="15616" width="11.42578125" style="41"/>
    <col min="15617" max="15618" width="4.28515625" style="41" customWidth="1"/>
    <col min="15619" max="15619" width="5.5703125" style="41" customWidth="1"/>
    <col min="15620" max="15620" width="5.28515625" style="41" customWidth="1"/>
    <col min="15621" max="15621" width="44.7109375" style="41" customWidth="1"/>
    <col min="15622" max="15622" width="15.85546875" style="41" bestFit="1" customWidth="1"/>
    <col min="15623" max="15623" width="17.28515625" style="41" customWidth="1"/>
    <col min="15624" max="15624" width="16.7109375" style="41" customWidth="1"/>
    <col min="15625" max="15625" width="11.42578125" style="41"/>
    <col min="15626" max="15626" width="16.28515625" style="41" bestFit="1" customWidth="1"/>
    <col min="15627" max="15627" width="21.7109375" style="41" bestFit="1" customWidth="1"/>
    <col min="15628" max="15872" width="11.42578125" style="41"/>
    <col min="15873" max="15874" width="4.28515625" style="41" customWidth="1"/>
    <col min="15875" max="15875" width="5.5703125" style="41" customWidth="1"/>
    <col min="15876" max="15876" width="5.28515625" style="41" customWidth="1"/>
    <col min="15877" max="15877" width="44.7109375" style="41" customWidth="1"/>
    <col min="15878" max="15878" width="15.85546875" style="41" bestFit="1" customWidth="1"/>
    <col min="15879" max="15879" width="17.28515625" style="41" customWidth="1"/>
    <col min="15880" max="15880" width="16.7109375" style="41" customWidth="1"/>
    <col min="15881" max="15881" width="11.42578125" style="41"/>
    <col min="15882" max="15882" width="16.28515625" style="41" bestFit="1" customWidth="1"/>
    <col min="15883" max="15883" width="21.7109375" style="41" bestFit="1" customWidth="1"/>
    <col min="15884" max="16128" width="11.42578125" style="41"/>
    <col min="16129" max="16130" width="4.28515625" style="41" customWidth="1"/>
    <col min="16131" max="16131" width="5.5703125" style="41" customWidth="1"/>
    <col min="16132" max="16132" width="5.28515625" style="41" customWidth="1"/>
    <col min="16133" max="16133" width="44.7109375" style="41" customWidth="1"/>
    <col min="16134" max="16134" width="15.85546875" style="41" bestFit="1" customWidth="1"/>
    <col min="16135" max="16135" width="17.28515625" style="41" customWidth="1"/>
    <col min="16136" max="16136" width="16.7109375" style="41" customWidth="1"/>
    <col min="16137" max="16137" width="11.42578125" style="41"/>
    <col min="16138" max="16138" width="16.28515625" style="41" bestFit="1" customWidth="1"/>
    <col min="16139" max="16139" width="21.7109375" style="41" bestFit="1" customWidth="1"/>
    <col min="16140" max="16384" width="11.42578125" style="41"/>
  </cols>
  <sheetData>
    <row r="2" spans="1:10" ht="15" x14ac:dyDescent="0.25">
      <c r="A2" s="219"/>
      <c r="B2" s="219"/>
      <c r="C2" s="219"/>
      <c r="D2" s="219"/>
      <c r="E2" s="219"/>
      <c r="F2" s="219"/>
      <c r="G2" s="219"/>
      <c r="H2" s="219"/>
    </row>
    <row r="3" spans="1:10" ht="48" customHeight="1" x14ac:dyDescent="0.2">
      <c r="A3" s="220" t="s">
        <v>332</v>
      </c>
      <c r="B3" s="220"/>
      <c r="C3" s="220"/>
      <c r="D3" s="220"/>
      <c r="E3" s="220"/>
      <c r="F3" s="220"/>
      <c r="G3" s="220"/>
      <c r="H3" s="220"/>
    </row>
    <row r="4" spans="1:10" s="109" customFormat="1" ht="26.25" customHeight="1" x14ac:dyDescent="0.2">
      <c r="A4" s="220" t="s">
        <v>35</v>
      </c>
      <c r="B4" s="220"/>
      <c r="C4" s="220"/>
      <c r="D4" s="220"/>
      <c r="E4" s="220"/>
      <c r="F4" s="220"/>
      <c r="G4" s="221"/>
      <c r="H4" s="221"/>
    </row>
    <row r="5" spans="1:10" ht="15.75" customHeight="1" x14ac:dyDescent="0.25">
      <c r="A5" s="110"/>
      <c r="B5" s="111"/>
      <c r="C5" s="111"/>
      <c r="D5" s="111"/>
      <c r="E5" s="111"/>
    </row>
    <row r="6" spans="1:10" ht="27.75" customHeight="1" x14ac:dyDescent="0.25">
      <c r="A6" s="112"/>
      <c r="B6" s="113"/>
      <c r="C6" s="113"/>
      <c r="D6" s="114"/>
      <c r="E6" s="115"/>
      <c r="F6" s="116" t="s">
        <v>333</v>
      </c>
      <c r="G6" s="116" t="s">
        <v>334</v>
      </c>
      <c r="H6" s="117" t="s">
        <v>335</v>
      </c>
      <c r="I6" s="118"/>
    </row>
    <row r="7" spans="1:10" ht="27.75" customHeight="1" x14ac:dyDescent="0.25">
      <c r="A7" s="222" t="s">
        <v>36</v>
      </c>
      <c r="B7" s="214"/>
      <c r="C7" s="214"/>
      <c r="D7" s="214"/>
      <c r="E7" s="223"/>
      <c r="F7" s="119">
        <f>+F8+F9</f>
        <v>5913937.2199999997</v>
      </c>
      <c r="G7" s="119">
        <f>G8+G9</f>
        <v>5921276.8199999994</v>
      </c>
      <c r="H7" s="119">
        <f>+H8+H9</f>
        <v>5921276.8199999994</v>
      </c>
      <c r="I7" s="120"/>
    </row>
    <row r="8" spans="1:10" ht="22.5" customHeight="1" x14ac:dyDescent="0.25">
      <c r="A8" s="211" t="s">
        <v>0</v>
      </c>
      <c r="B8" s="212"/>
      <c r="C8" s="212"/>
      <c r="D8" s="212"/>
      <c r="E8" s="224"/>
      <c r="F8" s="121">
        <f>5913937.22-908.4</f>
        <v>5913028.8199999994</v>
      </c>
      <c r="G8" s="121">
        <f>5921277.22-908.4</f>
        <v>5920368.8199999994</v>
      </c>
      <c r="H8" s="121">
        <f>5921277.22-908.4</f>
        <v>5920368.8199999994</v>
      </c>
    </row>
    <row r="9" spans="1:10" ht="22.5" customHeight="1" x14ac:dyDescent="0.25">
      <c r="A9" s="225" t="s">
        <v>294</v>
      </c>
      <c r="B9" s="224"/>
      <c r="C9" s="224"/>
      <c r="D9" s="224"/>
      <c r="E9" s="224"/>
      <c r="F9" s="121">
        <v>908.4</v>
      </c>
      <c r="G9" s="121">
        <v>908</v>
      </c>
      <c r="H9" s="121">
        <v>908</v>
      </c>
    </row>
    <row r="10" spans="1:10" ht="22.5" customHeight="1" x14ac:dyDescent="0.25">
      <c r="A10" s="122" t="s">
        <v>37</v>
      </c>
      <c r="B10" s="123"/>
      <c r="C10" s="123"/>
      <c r="D10" s="123"/>
      <c r="E10" s="123"/>
      <c r="F10" s="119">
        <f>+F11+F12</f>
        <v>5913937.2199999997</v>
      </c>
      <c r="G10" s="119">
        <f>+G11+G12</f>
        <v>5921277.2199999997</v>
      </c>
      <c r="H10" s="119">
        <f>+H11+H12</f>
        <v>5921277.2199999997</v>
      </c>
    </row>
    <row r="11" spans="1:10" ht="22.5" customHeight="1" x14ac:dyDescent="0.25">
      <c r="A11" s="215" t="s">
        <v>1</v>
      </c>
      <c r="B11" s="212"/>
      <c r="C11" s="212"/>
      <c r="D11" s="212"/>
      <c r="E11" s="226"/>
      <c r="F11" s="121">
        <f>5913937.22-18177.49</f>
        <v>5895759.7299999995</v>
      </c>
      <c r="G11" s="121">
        <f>5921277.22-19577.49</f>
        <v>5901699.7299999995</v>
      </c>
      <c r="H11" s="121">
        <f>5921277.22-19577.49</f>
        <v>5901699.7299999995</v>
      </c>
      <c r="I11" s="26"/>
      <c r="J11" s="26"/>
    </row>
    <row r="12" spans="1:10" ht="22.5" customHeight="1" x14ac:dyDescent="0.25">
      <c r="A12" s="227" t="s">
        <v>336</v>
      </c>
      <c r="B12" s="224"/>
      <c r="C12" s="224"/>
      <c r="D12" s="224"/>
      <c r="E12" s="224"/>
      <c r="F12" s="124">
        <v>18177.490000000002</v>
      </c>
      <c r="G12" s="124">
        <v>19577.490000000002</v>
      </c>
      <c r="H12" s="124">
        <v>19577.490000000002</v>
      </c>
      <c r="I12" s="26"/>
      <c r="J12" s="26"/>
    </row>
    <row r="13" spans="1:10" ht="22.5" customHeight="1" x14ac:dyDescent="0.25">
      <c r="A13" s="213" t="s">
        <v>2</v>
      </c>
      <c r="B13" s="214"/>
      <c r="C13" s="214"/>
      <c r="D13" s="214"/>
      <c r="E13" s="214"/>
      <c r="F13" s="125">
        <f>+F7-F10</f>
        <v>0</v>
      </c>
      <c r="G13" s="125">
        <f>+G7-G10</f>
        <v>-0.40000000037252903</v>
      </c>
      <c r="H13" s="125">
        <f>+H7-H10</f>
        <v>-0.40000000037252903</v>
      </c>
      <c r="J13" s="26"/>
    </row>
    <row r="14" spans="1:10" ht="25.5" customHeight="1" x14ac:dyDescent="0.2">
      <c r="A14" s="220"/>
      <c r="B14" s="209"/>
      <c r="C14" s="209"/>
      <c r="D14" s="209"/>
      <c r="E14" s="209"/>
      <c r="F14" s="210"/>
      <c r="G14" s="210"/>
      <c r="H14" s="210"/>
    </row>
    <row r="15" spans="1:10" ht="27.75" customHeight="1" x14ac:dyDescent="0.25">
      <c r="A15" s="112"/>
      <c r="B15" s="113"/>
      <c r="C15" s="113"/>
      <c r="D15" s="114"/>
      <c r="E15" s="115"/>
      <c r="F15" s="116" t="s">
        <v>333</v>
      </c>
      <c r="G15" s="116" t="s">
        <v>334</v>
      </c>
      <c r="H15" s="117" t="s">
        <v>335</v>
      </c>
      <c r="J15" s="26"/>
    </row>
    <row r="16" spans="1:10" ht="30.75" customHeight="1" x14ac:dyDescent="0.25">
      <c r="A16" s="228" t="s">
        <v>337</v>
      </c>
      <c r="B16" s="229"/>
      <c r="C16" s="229"/>
      <c r="D16" s="229"/>
      <c r="E16" s="230"/>
      <c r="F16" s="126"/>
      <c r="G16" s="126"/>
      <c r="H16" s="127"/>
      <c r="J16" s="26"/>
    </row>
    <row r="17" spans="1:11" ht="34.5" customHeight="1" x14ac:dyDescent="0.25">
      <c r="A17" s="216" t="s">
        <v>338</v>
      </c>
      <c r="B17" s="217"/>
      <c r="C17" s="217"/>
      <c r="D17" s="217"/>
      <c r="E17" s="218"/>
      <c r="F17" s="128"/>
      <c r="G17" s="128"/>
      <c r="H17" s="125"/>
      <c r="J17" s="26"/>
    </row>
    <row r="18" spans="1:11" s="129" customFormat="1" ht="25.5" customHeight="1" x14ac:dyDescent="0.25">
      <c r="A18" s="208"/>
      <c r="B18" s="209"/>
      <c r="C18" s="209"/>
      <c r="D18" s="209"/>
      <c r="E18" s="209"/>
      <c r="F18" s="210"/>
      <c r="G18" s="210"/>
      <c r="H18" s="210"/>
      <c r="J18" s="130"/>
    </row>
    <row r="19" spans="1:11" s="129" customFormat="1" ht="27.75" customHeight="1" x14ac:dyDescent="0.25">
      <c r="A19" s="112"/>
      <c r="B19" s="113"/>
      <c r="C19" s="113"/>
      <c r="D19" s="114"/>
      <c r="E19" s="115"/>
      <c r="F19" s="116" t="s">
        <v>333</v>
      </c>
      <c r="G19" s="116" t="s">
        <v>334</v>
      </c>
      <c r="H19" s="117" t="s">
        <v>335</v>
      </c>
      <c r="J19" s="130"/>
      <c r="K19" s="130"/>
    </row>
    <row r="20" spans="1:11" s="129" customFormat="1" ht="22.5" customHeight="1" x14ac:dyDescent="0.25">
      <c r="A20" s="211" t="s">
        <v>3</v>
      </c>
      <c r="B20" s="212"/>
      <c r="C20" s="212"/>
      <c r="D20" s="212"/>
      <c r="E20" s="212"/>
      <c r="F20" s="124">
        <v>0</v>
      </c>
      <c r="G20" s="124">
        <v>0</v>
      </c>
      <c r="H20" s="124">
        <v>0</v>
      </c>
      <c r="J20" s="130"/>
    </row>
    <row r="21" spans="1:11" s="129" customFormat="1" ht="33.75" customHeight="1" x14ac:dyDescent="0.25">
      <c r="A21" s="211" t="s">
        <v>4</v>
      </c>
      <c r="B21" s="212"/>
      <c r="C21" s="212"/>
      <c r="D21" s="212"/>
      <c r="E21" s="212"/>
      <c r="F21" s="124">
        <v>0</v>
      </c>
      <c r="G21" s="124">
        <v>0</v>
      </c>
      <c r="H21" s="124">
        <v>0</v>
      </c>
    </row>
    <row r="22" spans="1:11" s="129" customFormat="1" ht="22.5" customHeight="1" x14ac:dyDescent="0.25">
      <c r="A22" s="213" t="s">
        <v>5</v>
      </c>
      <c r="B22" s="214"/>
      <c r="C22" s="214"/>
      <c r="D22" s="214"/>
      <c r="E22" s="214"/>
      <c r="F22" s="119">
        <f>F20-F21</f>
        <v>0</v>
      </c>
      <c r="G22" s="119">
        <f>G20-G21</f>
        <v>0</v>
      </c>
      <c r="H22" s="119">
        <f>H20-H21</f>
        <v>0</v>
      </c>
      <c r="J22" s="131"/>
      <c r="K22" s="130"/>
    </row>
    <row r="23" spans="1:11" s="129" customFormat="1" ht="25.5" customHeight="1" x14ac:dyDescent="0.25">
      <c r="A23" s="208"/>
      <c r="B23" s="209"/>
      <c r="C23" s="209"/>
      <c r="D23" s="209"/>
      <c r="E23" s="209"/>
      <c r="F23" s="210"/>
      <c r="G23" s="210"/>
      <c r="H23" s="210"/>
    </row>
    <row r="24" spans="1:11" s="129" customFormat="1" ht="22.5" customHeight="1" x14ac:dyDescent="0.25">
      <c r="A24" s="215" t="s">
        <v>6</v>
      </c>
      <c r="B24" s="212"/>
      <c r="C24" s="212"/>
      <c r="D24" s="212"/>
      <c r="E24" s="212"/>
      <c r="F24" s="124">
        <f>IF((F13+F17+F22)&lt;&gt;0,"NESLAGANJE ZBROJA",(F13+F17+F22))</f>
        <v>0</v>
      </c>
      <c r="G24" s="124">
        <v>0</v>
      </c>
      <c r="H24" s="124">
        <v>0</v>
      </c>
    </row>
    <row r="25" spans="1:11" s="129" customFormat="1" ht="18" customHeight="1" x14ac:dyDescent="0.25">
      <c r="A25" s="132"/>
      <c r="B25" s="111"/>
      <c r="C25" s="111"/>
      <c r="D25" s="111"/>
      <c r="E25" s="111"/>
    </row>
    <row r="26" spans="1:11" ht="42" customHeight="1" x14ac:dyDescent="0.25">
      <c r="A26" s="206" t="s">
        <v>339</v>
      </c>
      <c r="B26" s="207"/>
      <c r="C26" s="207"/>
      <c r="D26" s="207"/>
      <c r="E26" s="207"/>
      <c r="F26" s="207"/>
      <c r="G26" s="207"/>
      <c r="H26" s="207"/>
    </row>
    <row r="27" spans="1:11" x14ac:dyDescent="0.2">
      <c r="E27" s="133"/>
    </row>
    <row r="31" spans="1:11" x14ac:dyDescent="0.2">
      <c r="F31" s="26"/>
      <c r="G31" s="26"/>
      <c r="H31" s="26"/>
    </row>
    <row r="32" spans="1:11" x14ac:dyDescent="0.2">
      <c r="F32" s="26"/>
      <c r="G32" s="26"/>
      <c r="H32" s="26"/>
    </row>
    <row r="33" spans="5:8" x14ac:dyDescent="0.2">
      <c r="E33" s="134"/>
      <c r="F33" s="28"/>
      <c r="G33" s="28"/>
      <c r="H33" s="28"/>
    </row>
    <row r="34" spans="5:8" x14ac:dyDescent="0.2">
      <c r="E34" s="134"/>
      <c r="F34" s="26"/>
      <c r="G34" s="26"/>
      <c r="H34" s="26"/>
    </row>
    <row r="35" spans="5:8" x14ac:dyDescent="0.2">
      <c r="E35" s="134"/>
      <c r="F35" s="26"/>
      <c r="G35" s="26"/>
      <c r="H35" s="26"/>
    </row>
    <row r="36" spans="5:8" x14ac:dyDescent="0.2">
      <c r="E36" s="134"/>
      <c r="F36" s="26"/>
      <c r="G36" s="26"/>
      <c r="H36" s="26"/>
    </row>
    <row r="37" spans="5:8" x14ac:dyDescent="0.2">
      <c r="E37" s="134"/>
      <c r="F37" s="26"/>
      <c r="G37" s="26"/>
      <c r="H37" s="26"/>
    </row>
    <row r="38" spans="5:8" x14ac:dyDescent="0.2">
      <c r="E38" s="134"/>
    </row>
    <row r="43" spans="5:8" x14ac:dyDescent="0.2">
      <c r="F43" s="26"/>
    </row>
    <row r="44" spans="5:8" x14ac:dyDescent="0.2">
      <c r="F44" s="26"/>
    </row>
    <row r="45" spans="5:8" x14ac:dyDescent="0.2">
      <c r="F45" s="26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topLeftCell="B25" zoomScaleNormal="100" workbookViewId="0">
      <selection activeCell="J37" sqref="J37"/>
    </sheetView>
  </sheetViews>
  <sheetFormatPr defaultColWidth="9.140625" defaultRowHeight="12" x14ac:dyDescent="0.2"/>
  <cols>
    <col min="1" max="1" width="9.28515625" style="43" hidden="1" customWidth="1"/>
    <col min="2" max="2" width="11.28515625" style="50" customWidth="1"/>
    <col min="3" max="3" width="67" style="93" customWidth="1"/>
    <col min="4" max="6" width="15.7109375" style="60" customWidth="1"/>
    <col min="7" max="7" width="9.140625" style="54"/>
    <col min="8" max="8" width="10.28515625" style="54" bestFit="1" customWidth="1"/>
    <col min="9" max="9" width="9.140625" style="54"/>
    <col min="10" max="10" width="10.28515625" style="54" bestFit="1" customWidth="1"/>
    <col min="11" max="16384" width="9.140625" style="54"/>
  </cols>
  <sheetData>
    <row r="1" spans="1:6" ht="12.75" thickBot="1" x14ac:dyDescent="0.25">
      <c r="C1" s="231"/>
      <c r="D1" s="232"/>
      <c r="E1" s="232"/>
      <c r="F1" s="232"/>
    </row>
    <row r="2" spans="1:6" ht="39" thickBot="1" x14ac:dyDescent="0.25">
      <c r="A2" s="43" t="s">
        <v>42</v>
      </c>
      <c r="B2" s="53" t="s">
        <v>43</v>
      </c>
      <c r="C2" s="91" t="s">
        <v>19</v>
      </c>
      <c r="D2" s="55" t="s">
        <v>340</v>
      </c>
      <c r="E2" s="55" t="s">
        <v>298</v>
      </c>
      <c r="F2" s="55" t="s">
        <v>341</v>
      </c>
    </row>
    <row r="3" spans="1:6" s="46" customFormat="1" ht="12.75" x14ac:dyDescent="0.2">
      <c r="A3" s="44">
        <f>LEN(B3)</f>
        <v>1</v>
      </c>
      <c r="B3" s="51">
        <v>6</v>
      </c>
      <c r="C3" s="92" t="s">
        <v>229</v>
      </c>
      <c r="D3" s="45">
        <f>D4+D38+D55+D61+D70+D81</f>
        <v>555876.19999999995</v>
      </c>
      <c r="E3" s="45">
        <f>E4+E38+E55+E61+E70+E81</f>
        <v>562380</v>
      </c>
      <c r="F3" s="45">
        <f>F4+F38+F55+F61+F70+F81</f>
        <v>562380</v>
      </c>
    </row>
    <row r="4" spans="1:6" s="48" customFormat="1" ht="12.75" x14ac:dyDescent="0.2">
      <c r="A4" s="47">
        <f t="shared" ref="A4:A75" si="0">LEN(B4)</f>
        <v>2</v>
      </c>
      <c r="B4" s="51">
        <v>63</v>
      </c>
      <c r="C4" s="92" t="s">
        <v>230</v>
      </c>
      <c r="D4" s="45">
        <f>D5+D8+D18+D29</f>
        <v>7896.2</v>
      </c>
      <c r="E4" s="45">
        <f t="shared" ref="E4:F4" si="1">E5+E8</f>
        <v>0</v>
      </c>
      <c r="F4" s="45">
        <f t="shared" si="1"/>
        <v>0</v>
      </c>
    </row>
    <row r="5" spans="1:6" s="48" customFormat="1" ht="12.75" x14ac:dyDescent="0.2">
      <c r="A5" s="47">
        <f t="shared" si="0"/>
        <v>3</v>
      </c>
      <c r="B5" s="51">
        <v>631</v>
      </c>
      <c r="C5" s="94" t="s">
        <v>231</v>
      </c>
      <c r="D5" s="83">
        <f>D6</f>
        <v>0</v>
      </c>
      <c r="E5" s="83">
        <f t="shared" ref="E5:F5" si="2">E6</f>
        <v>0</v>
      </c>
      <c r="F5" s="83">
        <f t="shared" si="2"/>
        <v>0</v>
      </c>
    </row>
    <row r="6" spans="1:6" s="57" customFormat="1" ht="12.75" x14ac:dyDescent="0.2">
      <c r="A6" s="43">
        <f t="shared" si="0"/>
        <v>4</v>
      </c>
      <c r="B6" s="52">
        <v>6311</v>
      </c>
      <c r="C6" s="95" t="s">
        <v>232</v>
      </c>
      <c r="D6" s="56">
        <f>D7</f>
        <v>0</v>
      </c>
      <c r="E6" s="56">
        <f t="shared" ref="E6:F6" si="3">E7</f>
        <v>0</v>
      </c>
      <c r="F6" s="56">
        <f t="shared" si="3"/>
        <v>0</v>
      </c>
    </row>
    <row r="7" spans="1:6" s="87" customFormat="1" ht="12.75" x14ac:dyDescent="0.2">
      <c r="A7" s="84">
        <f t="shared" si="0"/>
        <v>5</v>
      </c>
      <c r="B7" s="85">
        <v>63111</v>
      </c>
      <c r="C7" s="96" t="s">
        <v>233</v>
      </c>
      <c r="D7" s="86"/>
      <c r="E7" s="86"/>
      <c r="F7" s="86"/>
    </row>
    <row r="8" spans="1:6" s="48" customFormat="1" ht="12.75" x14ac:dyDescent="0.2">
      <c r="A8" s="47">
        <f t="shared" si="0"/>
        <v>3</v>
      </c>
      <c r="B8" s="51">
        <v>632</v>
      </c>
      <c r="C8" s="94" t="s">
        <v>234</v>
      </c>
      <c r="D8" s="83">
        <f>D9</f>
        <v>0</v>
      </c>
      <c r="E8" s="83">
        <f t="shared" ref="E8:F8" si="4">E9</f>
        <v>0</v>
      </c>
      <c r="F8" s="83">
        <f t="shared" si="4"/>
        <v>0</v>
      </c>
    </row>
    <row r="9" spans="1:6" s="57" customFormat="1" ht="12.75" x14ac:dyDescent="0.2">
      <c r="A9" s="43">
        <f t="shared" si="0"/>
        <v>4</v>
      </c>
      <c r="B9" s="52">
        <v>6321</v>
      </c>
      <c r="C9" s="95" t="s">
        <v>235</v>
      </c>
      <c r="D9" s="56">
        <f>SUM(D10)</f>
        <v>0</v>
      </c>
      <c r="E9" s="56">
        <f t="shared" ref="E9:F9" si="5">SUM(E10)</f>
        <v>0</v>
      </c>
      <c r="F9" s="56">
        <f t="shared" si="5"/>
        <v>0</v>
      </c>
    </row>
    <row r="10" spans="1:6" s="87" customFormat="1" ht="12.75" x14ac:dyDescent="0.2">
      <c r="A10" s="84">
        <f t="shared" si="0"/>
        <v>5</v>
      </c>
      <c r="B10" s="85">
        <v>63211</v>
      </c>
      <c r="C10" s="96" t="s">
        <v>235</v>
      </c>
      <c r="D10" s="86"/>
      <c r="E10" s="86"/>
      <c r="F10" s="86"/>
    </row>
    <row r="11" spans="1:6" s="48" customFormat="1" ht="12.75" x14ac:dyDescent="0.2">
      <c r="A11" s="47">
        <f t="shared" si="0"/>
        <v>3</v>
      </c>
      <c r="B11" s="51">
        <v>636</v>
      </c>
      <c r="C11" s="94" t="s">
        <v>236</v>
      </c>
      <c r="D11" s="83">
        <f>D12+D15</f>
        <v>5325860.62</v>
      </c>
      <c r="E11" s="83">
        <f>E12+E15</f>
        <v>5318800.62</v>
      </c>
      <c r="F11" s="83">
        <f>F12+F15</f>
        <v>5318800.62</v>
      </c>
    </row>
    <row r="12" spans="1:6" s="57" customFormat="1" ht="12.75" x14ac:dyDescent="0.2">
      <c r="A12" s="43">
        <f t="shared" si="0"/>
        <v>4</v>
      </c>
      <c r="B12" s="52">
        <v>6361</v>
      </c>
      <c r="C12" s="95" t="s">
        <v>237</v>
      </c>
      <c r="D12" s="56">
        <f>D13+D14</f>
        <v>5325860.62</v>
      </c>
      <c r="E12" s="56">
        <f t="shared" ref="E12:F12" si="6">E13+E14</f>
        <v>5318800.62</v>
      </c>
      <c r="F12" s="56">
        <f t="shared" si="6"/>
        <v>5318800.62</v>
      </c>
    </row>
    <row r="13" spans="1:6" s="87" customFormat="1" ht="24" x14ac:dyDescent="0.2">
      <c r="A13" s="84">
        <f t="shared" si="0"/>
        <v>5</v>
      </c>
      <c r="B13" s="85">
        <v>63612</v>
      </c>
      <c r="C13" s="96" t="s">
        <v>300</v>
      </c>
      <c r="D13" s="86">
        <f>19929.6-7896.2+5313827.22</f>
        <v>5325860.62</v>
      </c>
      <c r="E13" s="86">
        <f>12869.6-7896.2+5313827.22</f>
        <v>5318800.62</v>
      </c>
      <c r="F13" s="86">
        <f>12869.6-7896.2+5313827.22</f>
        <v>5318800.62</v>
      </c>
    </row>
    <row r="14" spans="1:6" s="87" customFormat="1" ht="24" x14ac:dyDescent="0.2">
      <c r="A14" s="84"/>
      <c r="B14" s="85">
        <v>63613</v>
      </c>
      <c r="C14" s="96" t="s">
        <v>301</v>
      </c>
      <c r="D14" s="86"/>
      <c r="E14" s="86"/>
      <c r="F14" s="86"/>
    </row>
    <row r="15" spans="1:6" s="57" customFormat="1" ht="25.5" x14ac:dyDescent="0.2">
      <c r="A15" s="43">
        <f t="shared" si="0"/>
        <v>4</v>
      </c>
      <c r="B15" s="52">
        <v>6362</v>
      </c>
      <c r="C15" s="95" t="s">
        <v>238</v>
      </c>
      <c r="D15" s="56">
        <f>D16+D17</f>
        <v>0</v>
      </c>
      <c r="E15" s="56">
        <f t="shared" ref="E15:F15" si="7">E16+E17</f>
        <v>0</v>
      </c>
      <c r="F15" s="56">
        <f t="shared" si="7"/>
        <v>0</v>
      </c>
    </row>
    <row r="16" spans="1:6" s="87" customFormat="1" ht="24" x14ac:dyDescent="0.2">
      <c r="A16" s="84">
        <f t="shared" si="0"/>
        <v>5</v>
      </c>
      <c r="B16" s="85">
        <v>63622</v>
      </c>
      <c r="C16" s="96" t="s">
        <v>302</v>
      </c>
      <c r="D16" s="86"/>
      <c r="E16" s="86"/>
      <c r="F16" s="86"/>
    </row>
    <row r="17" spans="1:6" s="87" customFormat="1" ht="24" x14ac:dyDescent="0.2">
      <c r="A17" s="84">
        <f t="shared" si="0"/>
        <v>5</v>
      </c>
      <c r="B17" s="85">
        <v>63623</v>
      </c>
      <c r="C17" s="96" t="s">
        <v>303</v>
      </c>
      <c r="D17" s="86"/>
      <c r="E17" s="86"/>
      <c r="F17" s="86"/>
    </row>
    <row r="18" spans="1:6" s="87" customFormat="1" ht="12.75" x14ac:dyDescent="0.2">
      <c r="A18" s="84">
        <f t="shared" si="0"/>
        <v>3</v>
      </c>
      <c r="B18" s="51">
        <v>638</v>
      </c>
      <c r="C18" s="94" t="s">
        <v>321</v>
      </c>
      <c r="D18" s="83">
        <f>D19+D24</f>
        <v>7896.2</v>
      </c>
      <c r="E18" s="83">
        <f t="shared" ref="E18:F18" si="8">E19+E24</f>
        <v>7896.2</v>
      </c>
      <c r="F18" s="83">
        <f t="shared" si="8"/>
        <v>7896.2</v>
      </c>
    </row>
    <row r="19" spans="1:6" s="87" customFormat="1" ht="12.75" x14ac:dyDescent="0.2">
      <c r="A19" s="43">
        <f t="shared" si="0"/>
        <v>4</v>
      </c>
      <c r="B19" s="52">
        <v>6381</v>
      </c>
      <c r="C19" s="95" t="s">
        <v>322</v>
      </c>
      <c r="D19" s="56">
        <f>D20+D21+D22+D23</f>
        <v>7896.2</v>
      </c>
      <c r="E19" s="56">
        <f t="shared" ref="E19:F19" si="9">E20+E21+E22+E23</f>
        <v>7896.2</v>
      </c>
      <c r="F19" s="56">
        <f t="shared" si="9"/>
        <v>7896.2</v>
      </c>
    </row>
    <row r="20" spans="1:6" s="87" customFormat="1" ht="12.75" x14ac:dyDescent="0.2">
      <c r="A20" s="84">
        <f t="shared" si="0"/>
        <v>5</v>
      </c>
      <c r="B20" s="85">
        <v>63811</v>
      </c>
      <c r="C20" s="96" t="s">
        <v>304</v>
      </c>
      <c r="D20" s="86">
        <v>7896.2</v>
      </c>
      <c r="E20" s="86">
        <v>7896.2</v>
      </c>
      <c r="F20" s="86">
        <v>7896.2</v>
      </c>
    </row>
    <row r="21" spans="1:6" s="87" customFormat="1" ht="12.75" x14ac:dyDescent="0.2">
      <c r="A21" s="84">
        <f t="shared" si="0"/>
        <v>5</v>
      </c>
      <c r="B21" s="85">
        <v>63812</v>
      </c>
      <c r="C21" s="96" t="s">
        <v>305</v>
      </c>
      <c r="D21" s="86"/>
      <c r="E21" s="86"/>
      <c r="F21" s="86"/>
    </row>
    <row r="22" spans="1:6" s="87" customFormat="1" ht="24" x14ac:dyDescent="0.2">
      <c r="A22" s="84">
        <f t="shared" si="0"/>
        <v>5</v>
      </c>
      <c r="B22" s="85" t="s">
        <v>306</v>
      </c>
      <c r="C22" s="96" t="s">
        <v>307</v>
      </c>
      <c r="D22" s="86"/>
      <c r="E22" s="86"/>
      <c r="F22" s="86"/>
    </row>
    <row r="23" spans="1:6" s="87" customFormat="1" ht="24" x14ac:dyDescent="0.2">
      <c r="A23" s="84">
        <f t="shared" si="0"/>
        <v>5</v>
      </c>
      <c r="B23" s="85" t="s">
        <v>308</v>
      </c>
      <c r="C23" s="96" t="s">
        <v>309</v>
      </c>
      <c r="D23" s="86"/>
      <c r="E23" s="86"/>
      <c r="F23" s="86"/>
    </row>
    <row r="24" spans="1:6" s="87" customFormat="1" ht="12.75" x14ac:dyDescent="0.2">
      <c r="A24" s="84">
        <f t="shared" si="0"/>
        <v>4</v>
      </c>
      <c r="B24" s="52">
        <v>6382</v>
      </c>
      <c r="C24" s="95" t="s">
        <v>323</v>
      </c>
      <c r="D24" s="56">
        <f>D25+D26+D27+D28</f>
        <v>0</v>
      </c>
      <c r="E24" s="56">
        <f t="shared" ref="E24:F24" si="10">E25+E26+E27+E28</f>
        <v>0</v>
      </c>
      <c r="F24" s="56">
        <f t="shared" si="10"/>
        <v>0</v>
      </c>
    </row>
    <row r="25" spans="1:6" s="87" customFormat="1" ht="12.75" x14ac:dyDescent="0.2">
      <c r="A25" s="84">
        <f t="shared" si="0"/>
        <v>5</v>
      </c>
      <c r="B25" s="85">
        <v>63821</v>
      </c>
      <c r="C25" s="96" t="s">
        <v>310</v>
      </c>
      <c r="D25" s="86"/>
      <c r="E25" s="86"/>
      <c r="F25" s="86"/>
    </row>
    <row r="26" spans="1:6" s="87" customFormat="1" ht="12.75" x14ac:dyDescent="0.2">
      <c r="A26" s="84">
        <f t="shared" si="0"/>
        <v>5</v>
      </c>
      <c r="B26" s="85">
        <v>63822</v>
      </c>
      <c r="C26" s="96" t="s">
        <v>311</v>
      </c>
      <c r="D26" s="86"/>
      <c r="E26" s="86"/>
      <c r="F26" s="86"/>
    </row>
    <row r="27" spans="1:6" s="87" customFormat="1" ht="24" x14ac:dyDescent="0.2">
      <c r="A27" s="84">
        <f t="shared" si="0"/>
        <v>5</v>
      </c>
      <c r="B27" s="85" t="s">
        <v>312</v>
      </c>
      <c r="C27" s="96" t="s">
        <v>313</v>
      </c>
      <c r="D27" s="86"/>
      <c r="E27" s="86"/>
      <c r="F27" s="86"/>
    </row>
    <row r="28" spans="1:6" s="87" customFormat="1" ht="24" x14ac:dyDescent="0.2">
      <c r="A28" s="84">
        <f t="shared" si="0"/>
        <v>5</v>
      </c>
      <c r="B28" s="85" t="s">
        <v>314</v>
      </c>
      <c r="C28" s="96" t="s">
        <v>315</v>
      </c>
      <c r="D28" s="86"/>
      <c r="E28" s="86"/>
      <c r="F28" s="86"/>
    </row>
    <row r="29" spans="1:6" s="87" customFormat="1" ht="12.75" x14ac:dyDescent="0.2">
      <c r="A29" s="84">
        <f t="shared" si="0"/>
        <v>3</v>
      </c>
      <c r="B29" s="51">
        <v>639</v>
      </c>
      <c r="C29" s="94" t="s">
        <v>316</v>
      </c>
      <c r="D29" s="83">
        <f>D30+D32+D34+D36</f>
        <v>0</v>
      </c>
      <c r="E29" s="83">
        <f t="shared" ref="E29:F29" si="11">E30+E32+E34+E36</f>
        <v>0</v>
      </c>
      <c r="F29" s="83">
        <f t="shared" si="11"/>
        <v>0</v>
      </c>
    </row>
    <row r="30" spans="1:6" s="87" customFormat="1" ht="12.75" x14ac:dyDescent="0.2">
      <c r="A30" s="84">
        <f t="shared" si="0"/>
        <v>4</v>
      </c>
      <c r="B30" s="85">
        <v>6391</v>
      </c>
      <c r="C30" s="96" t="s">
        <v>317</v>
      </c>
      <c r="D30" s="56">
        <f>D31</f>
        <v>0</v>
      </c>
      <c r="E30" s="56">
        <f t="shared" ref="E30:F30" si="12">E31</f>
        <v>0</v>
      </c>
      <c r="F30" s="56">
        <f t="shared" si="12"/>
        <v>0</v>
      </c>
    </row>
    <row r="31" spans="1:6" s="87" customFormat="1" ht="12.75" x14ac:dyDescent="0.2">
      <c r="A31" s="84">
        <f t="shared" si="0"/>
        <v>5</v>
      </c>
      <c r="B31" s="85">
        <v>63911</v>
      </c>
      <c r="C31" s="96" t="s">
        <v>317</v>
      </c>
      <c r="D31" s="86"/>
      <c r="E31" s="86"/>
      <c r="F31" s="86"/>
    </row>
    <row r="32" spans="1:6" s="87" customFormat="1" ht="12.75" x14ac:dyDescent="0.2">
      <c r="A32" s="84">
        <f t="shared" si="0"/>
        <v>4</v>
      </c>
      <c r="B32" s="85">
        <v>3692</v>
      </c>
      <c r="C32" s="96" t="s">
        <v>318</v>
      </c>
      <c r="D32" s="56">
        <f>D33</f>
        <v>0</v>
      </c>
      <c r="E32" s="56">
        <f t="shared" ref="E32:F32" si="13">E33</f>
        <v>0</v>
      </c>
      <c r="F32" s="56">
        <f t="shared" si="13"/>
        <v>0</v>
      </c>
    </row>
    <row r="33" spans="1:6" s="87" customFormat="1" ht="12.75" x14ac:dyDescent="0.2">
      <c r="A33" s="84">
        <f t="shared" si="0"/>
        <v>5</v>
      </c>
      <c r="B33" s="85">
        <v>63921</v>
      </c>
      <c r="C33" s="96" t="s">
        <v>318</v>
      </c>
      <c r="D33" s="86"/>
      <c r="E33" s="86"/>
      <c r="F33" s="86"/>
    </row>
    <row r="34" spans="1:6" s="87" customFormat="1" ht="24" x14ac:dyDescent="0.2">
      <c r="A34" s="84">
        <f t="shared" si="0"/>
        <v>4</v>
      </c>
      <c r="B34" s="85">
        <v>6393</v>
      </c>
      <c r="C34" s="96" t="s">
        <v>319</v>
      </c>
      <c r="D34" s="56">
        <f>D35</f>
        <v>0</v>
      </c>
      <c r="E34" s="56">
        <f t="shared" ref="E34:F34" si="14">E35</f>
        <v>0</v>
      </c>
      <c r="F34" s="56">
        <f t="shared" si="14"/>
        <v>0</v>
      </c>
    </row>
    <row r="35" spans="1:6" s="87" customFormat="1" ht="24" x14ac:dyDescent="0.2">
      <c r="A35" s="84">
        <f t="shared" si="0"/>
        <v>5</v>
      </c>
      <c r="B35" s="85">
        <v>63931</v>
      </c>
      <c r="C35" s="96" t="s">
        <v>319</v>
      </c>
      <c r="D35" s="86"/>
      <c r="E35" s="86"/>
      <c r="F35" s="86"/>
    </row>
    <row r="36" spans="1:6" s="87" customFormat="1" ht="25.5" x14ac:dyDescent="0.2">
      <c r="A36" s="43">
        <f t="shared" si="0"/>
        <v>4</v>
      </c>
      <c r="B36" s="52">
        <v>6394</v>
      </c>
      <c r="C36" s="95" t="s">
        <v>320</v>
      </c>
      <c r="D36" s="56">
        <f>D37</f>
        <v>0</v>
      </c>
      <c r="E36" s="56">
        <f t="shared" ref="E36:F36" si="15">E37</f>
        <v>0</v>
      </c>
      <c r="F36" s="56">
        <f t="shared" si="15"/>
        <v>0</v>
      </c>
    </row>
    <row r="37" spans="1:6" s="87" customFormat="1" ht="24" x14ac:dyDescent="0.2">
      <c r="A37" s="84">
        <f t="shared" si="0"/>
        <v>5</v>
      </c>
      <c r="B37" s="85">
        <v>63941</v>
      </c>
      <c r="C37" s="96" t="s">
        <v>320</v>
      </c>
      <c r="D37" s="86"/>
      <c r="E37" s="86"/>
      <c r="F37" s="86"/>
    </row>
    <row r="38" spans="1:6" s="48" customFormat="1" ht="12.75" x14ac:dyDescent="0.2">
      <c r="A38" s="47">
        <f t="shared" si="0"/>
        <v>2</v>
      </c>
      <c r="B38" s="51">
        <v>64</v>
      </c>
      <c r="C38" s="92" t="s">
        <v>239</v>
      </c>
      <c r="D38" s="45">
        <f>D39+D47</f>
        <v>720</v>
      </c>
      <c r="E38" s="45">
        <f>E39+E47</f>
        <v>720</v>
      </c>
      <c r="F38" s="45">
        <f>F39+F47</f>
        <v>720</v>
      </c>
    </row>
    <row r="39" spans="1:6" s="48" customFormat="1" ht="12.75" x14ac:dyDescent="0.2">
      <c r="A39" s="47">
        <f t="shared" si="0"/>
        <v>3</v>
      </c>
      <c r="B39" s="51">
        <v>641</v>
      </c>
      <c r="C39" s="94" t="s">
        <v>240</v>
      </c>
      <c r="D39" s="83">
        <f>D40+D43+D45</f>
        <v>720</v>
      </c>
      <c r="E39" s="83">
        <f t="shared" ref="E39:F39" si="16">E40+E43+E45</f>
        <v>720</v>
      </c>
      <c r="F39" s="83">
        <f t="shared" si="16"/>
        <v>720</v>
      </c>
    </row>
    <row r="40" spans="1:6" s="57" customFormat="1" ht="12.75" x14ac:dyDescent="0.2">
      <c r="A40" s="43">
        <f t="shared" si="0"/>
        <v>4</v>
      </c>
      <c r="B40" s="52">
        <v>6413</v>
      </c>
      <c r="C40" s="95" t="s">
        <v>241</v>
      </c>
      <c r="D40" s="56">
        <f>D41+D42</f>
        <v>720</v>
      </c>
      <c r="E40" s="56">
        <f t="shared" ref="E40:F40" si="17">E41+E42</f>
        <v>720</v>
      </c>
      <c r="F40" s="56">
        <f t="shared" si="17"/>
        <v>720</v>
      </c>
    </row>
    <row r="41" spans="1:6" s="87" customFormat="1" ht="12.75" x14ac:dyDescent="0.2">
      <c r="A41" s="84">
        <f t="shared" si="0"/>
        <v>5</v>
      </c>
      <c r="B41" s="85">
        <v>64131</v>
      </c>
      <c r="C41" s="96" t="s">
        <v>242</v>
      </c>
      <c r="D41" s="86"/>
      <c r="E41" s="86"/>
      <c r="F41" s="86"/>
    </row>
    <row r="42" spans="1:6" s="87" customFormat="1" ht="12.75" x14ac:dyDescent="0.2">
      <c r="A42" s="84">
        <f t="shared" si="0"/>
        <v>5</v>
      </c>
      <c r="B42" s="85">
        <v>64132</v>
      </c>
      <c r="C42" s="96" t="s">
        <v>243</v>
      </c>
      <c r="D42" s="86">
        <v>720</v>
      </c>
      <c r="E42" s="86">
        <v>720</v>
      </c>
      <c r="F42" s="86">
        <v>720</v>
      </c>
    </row>
    <row r="43" spans="1:6" s="57" customFormat="1" ht="12.75" x14ac:dyDescent="0.2">
      <c r="A43" s="43">
        <f t="shared" si="0"/>
        <v>4</v>
      </c>
      <c r="B43" s="52">
        <v>6415</v>
      </c>
      <c r="C43" s="95" t="s">
        <v>244</v>
      </c>
      <c r="D43" s="56">
        <f>D44</f>
        <v>0</v>
      </c>
      <c r="E43" s="56">
        <f t="shared" ref="E43:F43" si="18">E44</f>
        <v>0</v>
      </c>
      <c r="F43" s="56">
        <f t="shared" si="18"/>
        <v>0</v>
      </c>
    </row>
    <row r="44" spans="1:6" s="87" customFormat="1" ht="12.75" x14ac:dyDescent="0.2">
      <c r="A44" s="84">
        <f t="shared" si="0"/>
        <v>5</v>
      </c>
      <c r="B44" s="85">
        <v>64151</v>
      </c>
      <c r="C44" s="96" t="s">
        <v>245</v>
      </c>
      <c r="D44" s="86"/>
      <c r="E44" s="86"/>
      <c r="F44" s="86"/>
    </row>
    <row r="45" spans="1:6" s="57" customFormat="1" ht="12.75" x14ac:dyDescent="0.2">
      <c r="A45" s="43">
        <f t="shared" si="0"/>
        <v>4</v>
      </c>
      <c r="B45" s="52">
        <v>6419</v>
      </c>
      <c r="C45" s="95" t="s">
        <v>246</v>
      </c>
      <c r="D45" s="56">
        <f>D46</f>
        <v>0</v>
      </c>
      <c r="E45" s="56">
        <f t="shared" ref="E45:F45" si="19">E46</f>
        <v>0</v>
      </c>
      <c r="F45" s="56">
        <f t="shared" si="19"/>
        <v>0</v>
      </c>
    </row>
    <row r="46" spans="1:6" s="87" customFormat="1" ht="12.75" x14ac:dyDescent="0.2">
      <c r="A46" s="84">
        <f t="shared" si="0"/>
        <v>5</v>
      </c>
      <c r="B46" s="85">
        <v>64199</v>
      </c>
      <c r="C46" s="96" t="s">
        <v>246</v>
      </c>
      <c r="D46" s="86"/>
      <c r="E46" s="86"/>
      <c r="F46" s="86"/>
    </row>
    <row r="47" spans="1:6" s="48" customFormat="1" ht="12.75" x14ac:dyDescent="0.2">
      <c r="A47" s="47">
        <f t="shared" si="0"/>
        <v>3</v>
      </c>
      <c r="B47" s="51">
        <v>642</v>
      </c>
      <c r="C47" s="94" t="s">
        <v>247</v>
      </c>
      <c r="D47" s="83">
        <f>D48+D50+D53</f>
        <v>0</v>
      </c>
      <c r="E47" s="83">
        <f t="shared" ref="E47:F47" si="20">E48+E50+E53</f>
        <v>0</v>
      </c>
      <c r="F47" s="83">
        <f t="shared" si="20"/>
        <v>0</v>
      </c>
    </row>
    <row r="48" spans="1:6" s="59" customFormat="1" ht="12.75" x14ac:dyDescent="0.2">
      <c r="A48" s="43">
        <f t="shared" si="0"/>
        <v>4</v>
      </c>
      <c r="B48" s="52">
        <v>6421</v>
      </c>
      <c r="C48" s="95" t="s">
        <v>248</v>
      </c>
      <c r="D48" s="58">
        <f>SUM(D49:D49)</f>
        <v>0</v>
      </c>
      <c r="E48" s="58">
        <f>SUM(E49:E49)</f>
        <v>0</v>
      </c>
      <c r="F48" s="58">
        <f>SUM(F49:F49)</f>
        <v>0</v>
      </c>
    </row>
    <row r="49" spans="1:6" s="89" customFormat="1" ht="12.75" x14ac:dyDescent="0.2">
      <c r="A49" s="84">
        <f t="shared" si="0"/>
        <v>5</v>
      </c>
      <c r="B49" s="85">
        <v>64219</v>
      </c>
      <c r="C49" s="96" t="s">
        <v>249</v>
      </c>
      <c r="D49" s="88"/>
      <c r="E49" s="88"/>
      <c r="F49" s="88"/>
    </row>
    <row r="50" spans="1:6" s="57" customFormat="1" ht="12.75" x14ac:dyDescent="0.2">
      <c r="A50" s="43">
        <f t="shared" si="0"/>
        <v>4</v>
      </c>
      <c r="B50" s="52">
        <v>6422</v>
      </c>
      <c r="C50" s="95" t="s">
        <v>250</v>
      </c>
      <c r="D50" s="56">
        <f>SUM(D51:D52)</f>
        <v>0</v>
      </c>
      <c r="E50" s="56">
        <f>SUM(E51:E52)</f>
        <v>0</v>
      </c>
      <c r="F50" s="56">
        <f>SUM(F51:F52)</f>
        <v>0</v>
      </c>
    </row>
    <row r="51" spans="1:6" s="87" customFormat="1" ht="12.75" x14ac:dyDescent="0.2">
      <c r="A51" s="84">
        <f t="shared" si="0"/>
        <v>5</v>
      </c>
      <c r="B51" s="85">
        <v>64225</v>
      </c>
      <c r="C51" s="96" t="s">
        <v>251</v>
      </c>
      <c r="D51" s="86"/>
      <c r="E51" s="86"/>
      <c r="F51" s="86"/>
    </row>
    <row r="52" spans="1:6" s="87" customFormat="1" ht="12.75" x14ac:dyDescent="0.2">
      <c r="A52" s="84">
        <f t="shared" si="0"/>
        <v>5</v>
      </c>
      <c r="B52" s="85">
        <v>64229</v>
      </c>
      <c r="C52" s="96" t="s">
        <v>252</v>
      </c>
      <c r="D52" s="90"/>
      <c r="E52" s="90"/>
      <c r="F52" s="90"/>
    </row>
    <row r="53" spans="1:6" s="57" customFormat="1" ht="12.75" x14ac:dyDescent="0.2">
      <c r="A53" s="43">
        <f t="shared" si="0"/>
        <v>4</v>
      </c>
      <c r="B53" s="52">
        <v>6429</v>
      </c>
      <c r="C53" s="95" t="s">
        <v>253</v>
      </c>
      <c r="D53" s="56">
        <f>D54</f>
        <v>0</v>
      </c>
      <c r="E53" s="56">
        <f t="shared" ref="E53:F53" si="21">E54</f>
        <v>0</v>
      </c>
      <c r="F53" s="56">
        <f t="shared" si="21"/>
        <v>0</v>
      </c>
    </row>
    <row r="54" spans="1:6" s="87" customFormat="1" ht="12.75" x14ac:dyDescent="0.2">
      <c r="A54" s="84">
        <f t="shared" si="0"/>
        <v>5</v>
      </c>
      <c r="B54" s="85">
        <v>64299</v>
      </c>
      <c r="C54" s="96" t="s">
        <v>253</v>
      </c>
      <c r="D54" s="86"/>
      <c r="E54" s="86"/>
      <c r="F54" s="86"/>
    </row>
    <row r="55" spans="1:6" s="48" customFormat="1" ht="25.5" x14ac:dyDescent="0.2">
      <c r="A55" s="47">
        <f t="shared" si="0"/>
        <v>2</v>
      </c>
      <c r="B55" s="51">
        <v>65</v>
      </c>
      <c r="C55" s="92" t="s">
        <v>254</v>
      </c>
      <c r="D55" s="45">
        <f>D56</f>
        <v>20000</v>
      </c>
      <c r="E55" s="45">
        <f t="shared" ref="E55:F55" si="22">E56</f>
        <v>20000</v>
      </c>
      <c r="F55" s="45">
        <f t="shared" si="22"/>
        <v>20000</v>
      </c>
    </row>
    <row r="56" spans="1:6" s="48" customFormat="1" ht="12.75" x14ac:dyDescent="0.2">
      <c r="A56" s="47">
        <f t="shared" si="0"/>
        <v>3</v>
      </c>
      <c r="B56" s="51">
        <v>652</v>
      </c>
      <c r="C56" s="94" t="s">
        <v>255</v>
      </c>
      <c r="D56" s="83">
        <f>D57</f>
        <v>20000</v>
      </c>
      <c r="E56" s="83">
        <f t="shared" ref="E56:F56" si="23">E57</f>
        <v>20000</v>
      </c>
      <c r="F56" s="83">
        <f t="shared" si="23"/>
        <v>20000</v>
      </c>
    </row>
    <row r="57" spans="1:6" s="57" customFormat="1" ht="12.75" x14ac:dyDescent="0.2">
      <c r="A57" s="43">
        <f t="shared" si="0"/>
        <v>4</v>
      </c>
      <c r="B57" s="52">
        <v>6526</v>
      </c>
      <c r="C57" s="95" t="s">
        <v>256</v>
      </c>
      <c r="D57" s="56">
        <f>D58+D59+D60</f>
        <v>20000</v>
      </c>
      <c r="E57" s="56">
        <f t="shared" ref="E57:F57" si="24">E58+E59+E60</f>
        <v>20000</v>
      </c>
      <c r="F57" s="56">
        <f t="shared" si="24"/>
        <v>20000</v>
      </c>
    </row>
    <row r="58" spans="1:6" s="87" customFormat="1" ht="12.75" x14ac:dyDescent="0.2">
      <c r="A58" s="84">
        <f t="shared" si="0"/>
        <v>5</v>
      </c>
      <c r="B58" s="85">
        <v>65267</v>
      </c>
      <c r="C58" s="96" t="s">
        <v>257</v>
      </c>
      <c r="D58" s="86"/>
      <c r="E58" s="86"/>
      <c r="F58" s="86"/>
    </row>
    <row r="59" spans="1:6" s="87" customFormat="1" ht="12.75" x14ac:dyDescent="0.2">
      <c r="A59" s="84">
        <f t="shared" si="0"/>
        <v>5</v>
      </c>
      <c r="B59" s="85">
        <v>65268</v>
      </c>
      <c r="C59" s="96" t="s">
        <v>258</v>
      </c>
      <c r="D59" s="86">
        <v>20000</v>
      </c>
      <c r="E59" s="86">
        <v>20000</v>
      </c>
      <c r="F59" s="86">
        <v>20000</v>
      </c>
    </row>
    <row r="60" spans="1:6" s="87" customFormat="1" ht="12.75" x14ac:dyDescent="0.2">
      <c r="A60" s="84">
        <f t="shared" si="0"/>
        <v>5</v>
      </c>
      <c r="B60" s="85">
        <v>65269</v>
      </c>
      <c r="C60" s="96" t="s">
        <v>259</v>
      </c>
      <c r="D60" s="86"/>
      <c r="E60" s="86"/>
      <c r="F60" s="86"/>
    </row>
    <row r="61" spans="1:6" s="48" customFormat="1" ht="25.5" x14ac:dyDescent="0.2">
      <c r="A61" s="47">
        <f t="shared" si="0"/>
        <v>2</v>
      </c>
      <c r="B61" s="51">
        <v>66</v>
      </c>
      <c r="C61" s="92" t="s">
        <v>260</v>
      </c>
      <c r="D61" s="45">
        <f>D62+D65</f>
        <v>42260</v>
      </c>
      <c r="E61" s="45">
        <f t="shared" ref="E61:F61" si="25">E62+E65</f>
        <v>56660</v>
      </c>
      <c r="F61" s="45">
        <f t="shared" si="25"/>
        <v>56660</v>
      </c>
    </row>
    <row r="62" spans="1:6" s="48" customFormat="1" ht="12.75" x14ac:dyDescent="0.2">
      <c r="A62" s="47">
        <f t="shared" si="0"/>
        <v>3</v>
      </c>
      <c r="B62" s="51">
        <v>661</v>
      </c>
      <c r="C62" s="94" t="s">
        <v>261</v>
      </c>
      <c r="D62" s="83">
        <f>D63</f>
        <v>37260</v>
      </c>
      <c r="E62" s="83">
        <f t="shared" ref="E62:F63" si="26">E63</f>
        <v>51660</v>
      </c>
      <c r="F62" s="83">
        <f t="shared" si="26"/>
        <v>51660</v>
      </c>
    </row>
    <row r="63" spans="1:6" s="57" customFormat="1" ht="12.75" x14ac:dyDescent="0.2">
      <c r="A63" s="43">
        <f t="shared" si="0"/>
        <v>4</v>
      </c>
      <c r="B63" s="52">
        <v>6615</v>
      </c>
      <c r="C63" s="95" t="s">
        <v>262</v>
      </c>
      <c r="D63" s="56">
        <f>D64</f>
        <v>37260</v>
      </c>
      <c r="E63" s="56">
        <f t="shared" si="26"/>
        <v>51660</v>
      </c>
      <c r="F63" s="56">
        <f t="shared" si="26"/>
        <v>51660</v>
      </c>
    </row>
    <row r="64" spans="1:6" s="87" customFormat="1" ht="12.75" x14ac:dyDescent="0.2">
      <c r="A64" s="84">
        <f t="shared" si="0"/>
        <v>5</v>
      </c>
      <c r="B64" s="85">
        <v>66151</v>
      </c>
      <c r="C64" s="96" t="s">
        <v>262</v>
      </c>
      <c r="D64" s="86">
        <f>37980-720</f>
        <v>37260</v>
      </c>
      <c r="E64" s="86">
        <f>52380-720</f>
        <v>51660</v>
      </c>
      <c r="F64" s="86">
        <v>51660</v>
      </c>
    </row>
    <row r="65" spans="1:6" s="48" customFormat="1" ht="12.75" x14ac:dyDescent="0.2">
      <c r="A65" s="47">
        <f t="shared" si="0"/>
        <v>3</v>
      </c>
      <c r="B65" s="51">
        <v>663</v>
      </c>
      <c r="C65" s="94" t="s">
        <v>263</v>
      </c>
      <c r="D65" s="83">
        <f>D66+D68</f>
        <v>5000</v>
      </c>
      <c r="E65" s="83">
        <f t="shared" ref="E65:F65" si="27">E66+E68</f>
        <v>5000</v>
      </c>
      <c r="F65" s="83">
        <f t="shared" si="27"/>
        <v>5000</v>
      </c>
    </row>
    <row r="66" spans="1:6" s="57" customFormat="1" ht="12.75" x14ac:dyDescent="0.2">
      <c r="A66" s="43">
        <f t="shared" si="0"/>
        <v>4</v>
      </c>
      <c r="B66" s="52">
        <v>6631</v>
      </c>
      <c r="C66" s="95" t="s">
        <v>264</v>
      </c>
      <c r="D66" s="56">
        <f>D67</f>
        <v>5000</v>
      </c>
      <c r="E66" s="56">
        <f t="shared" ref="E66:F66" si="28">E67</f>
        <v>5000</v>
      </c>
      <c r="F66" s="56">
        <f t="shared" si="28"/>
        <v>5000</v>
      </c>
    </row>
    <row r="67" spans="1:6" s="87" customFormat="1" ht="12.75" x14ac:dyDescent="0.2">
      <c r="A67" s="84">
        <f t="shared" si="0"/>
        <v>5</v>
      </c>
      <c r="B67" s="85">
        <v>66314</v>
      </c>
      <c r="C67" s="96" t="s">
        <v>265</v>
      </c>
      <c r="D67" s="86">
        <v>5000</v>
      </c>
      <c r="E67" s="86">
        <v>5000</v>
      </c>
      <c r="F67" s="86">
        <v>5000</v>
      </c>
    </row>
    <row r="68" spans="1:6" s="57" customFormat="1" ht="12.75" x14ac:dyDescent="0.2">
      <c r="A68" s="43">
        <f t="shared" si="0"/>
        <v>4</v>
      </c>
      <c r="B68" s="52">
        <v>6632</v>
      </c>
      <c r="C68" s="95" t="s">
        <v>266</v>
      </c>
      <c r="D68" s="56">
        <f>D69</f>
        <v>0</v>
      </c>
      <c r="E68" s="56">
        <f t="shared" ref="E68:F68" si="29">E69</f>
        <v>0</v>
      </c>
      <c r="F68" s="56">
        <f t="shared" si="29"/>
        <v>0</v>
      </c>
    </row>
    <row r="69" spans="1:6" s="87" customFormat="1" ht="12.75" x14ac:dyDescent="0.2">
      <c r="A69" s="84">
        <f t="shared" si="0"/>
        <v>5</v>
      </c>
      <c r="B69" s="85">
        <v>66322</v>
      </c>
      <c r="C69" s="96" t="s">
        <v>267</v>
      </c>
      <c r="D69" s="86"/>
      <c r="E69" s="86"/>
      <c r="F69" s="86"/>
    </row>
    <row r="70" spans="1:6" s="48" customFormat="1" ht="25.5" x14ac:dyDescent="0.2">
      <c r="A70" s="47">
        <f t="shared" si="0"/>
        <v>2</v>
      </c>
      <c r="B70" s="51">
        <v>67</v>
      </c>
      <c r="C70" s="92" t="s">
        <v>268</v>
      </c>
      <c r="D70" s="45">
        <f>D71+D78</f>
        <v>485000</v>
      </c>
      <c r="E70" s="45">
        <f t="shared" ref="E70:F70" si="30">E71+E78</f>
        <v>485000</v>
      </c>
      <c r="F70" s="45">
        <f t="shared" si="30"/>
        <v>485000</v>
      </c>
    </row>
    <row r="71" spans="1:6" s="48" customFormat="1" ht="24" x14ac:dyDescent="0.2">
      <c r="A71" s="47">
        <f t="shared" si="0"/>
        <v>3</v>
      </c>
      <c r="B71" s="51">
        <v>671</v>
      </c>
      <c r="C71" s="94" t="s">
        <v>269</v>
      </c>
      <c r="D71" s="45">
        <f>D72+D74+D76</f>
        <v>485000</v>
      </c>
      <c r="E71" s="45">
        <f t="shared" ref="E71:F71" si="31">E72+E74+E76</f>
        <v>485000</v>
      </c>
      <c r="F71" s="45">
        <f t="shared" si="31"/>
        <v>485000</v>
      </c>
    </row>
    <row r="72" spans="1:6" s="57" customFormat="1" ht="12.75" x14ac:dyDescent="0.2">
      <c r="A72" s="43">
        <f t="shared" si="0"/>
        <v>4</v>
      </c>
      <c r="B72" s="52">
        <v>6711</v>
      </c>
      <c r="C72" s="95" t="s">
        <v>270</v>
      </c>
      <c r="D72" s="49">
        <f>SUM(D73)</f>
        <v>485000</v>
      </c>
      <c r="E72" s="49">
        <f t="shared" ref="E72:F72" si="32">SUM(E73)</f>
        <v>485000</v>
      </c>
      <c r="F72" s="49">
        <f t="shared" si="32"/>
        <v>485000</v>
      </c>
    </row>
    <row r="73" spans="1:6" s="87" customFormat="1" ht="12.75" x14ac:dyDescent="0.2">
      <c r="A73" s="84">
        <f t="shared" si="0"/>
        <v>5</v>
      </c>
      <c r="B73" s="85">
        <v>67111</v>
      </c>
      <c r="C73" s="96" t="s">
        <v>270</v>
      </c>
      <c r="D73" s="86">
        <v>485000</v>
      </c>
      <c r="E73" s="86">
        <v>485000</v>
      </c>
      <c r="F73" s="86">
        <v>485000</v>
      </c>
    </row>
    <row r="74" spans="1:6" s="57" customFormat="1" ht="25.5" x14ac:dyDescent="0.2">
      <c r="A74" s="43">
        <f t="shared" si="0"/>
        <v>4</v>
      </c>
      <c r="B74" s="52">
        <v>6712</v>
      </c>
      <c r="C74" s="95" t="s">
        <v>271</v>
      </c>
      <c r="D74" s="49">
        <f>SUM(D75)</f>
        <v>0</v>
      </c>
      <c r="E74" s="49">
        <f t="shared" ref="E74:F74" si="33">SUM(E75)</f>
        <v>0</v>
      </c>
      <c r="F74" s="49">
        <f t="shared" si="33"/>
        <v>0</v>
      </c>
    </row>
    <row r="75" spans="1:6" s="87" customFormat="1" ht="24" x14ac:dyDescent="0.2">
      <c r="A75" s="84">
        <f t="shared" si="0"/>
        <v>5</v>
      </c>
      <c r="B75" s="85">
        <v>67121</v>
      </c>
      <c r="C75" s="96" t="s">
        <v>271</v>
      </c>
      <c r="D75" s="86"/>
      <c r="E75" s="86"/>
      <c r="F75" s="86"/>
    </row>
    <row r="76" spans="1:6" s="57" customFormat="1" ht="25.5" x14ac:dyDescent="0.2">
      <c r="A76" s="43">
        <f t="shared" ref="A76:A105" si="34">LEN(B76)</f>
        <v>4</v>
      </c>
      <c r="B76" s="52">
        <v>6714</v>
      </c>
      <c r="C76" s="95" t="s">
        <v>272</v>
      </c>
      <c r="D76" s="49">
        <f>SUM(D77)</f>
        <v>0</v>
      </c>
      <c r="E76" s="49">
        <f t="shared" ref="E76:F76" si="35">SUM(E77)</f>
        <v>0</v>
      </c>
      <c r="F76" s="49">
        <f t="shared" si="35"/>
        <v>0</v>
      </c>
    </row>
    <row r="77" spans="1:6" s="87" customFormat="1" ht="24" x14ac:dyDescent="0.2">
      <c r="A77" s="84">
        <f t="shared" si="34"/>
        <v>5</v>
      </c>
      <c r="B77" s="85">
        <v>67141</v>
      </c>
      <c r="C77" s="96" t="s">
        <v>272</v>
      </c>
      <c r="D77" s="86"/>
      <c r="E77" s="86"/>
      <c r="F77" s="86"/>
    </row>
    <row r="78" spans="1:6" s="48" customFormat="1" ht="12.75" x14ac:dyDescent="0.2">
      <c r="A78" s="47">
        <f t="shared" si="34"/>
        <v>3</v>
      </c>
      <c r="B78" s="51">
        <v>673</v>
      </c>
      <c r="C78" s="94" t="s">
        <v>273</v>
      </c>
      <c r="D78" s="45">
        <f>SUM(D79)</f>
        <v>0</v>
      </c>
      <c r="E78" s="45">
        <f t="shared" ref="E78:F79" si="36">SUM(E79)</f>
        <v>0</v>
      </c>
      <c r="F78" s="45">
        <f t="shared" si="36"/>
        <v>0</v>
      </c>
    </row>
    <row r="79" spans="1:6" s="57" customFormat="1" ht="12.75" x14ac:dyDescent="0.2">
      <c r="A79" s="43">
        <f t="shared" si="34"/>
        <v>4</v>
      </c>
      <c r="B79" s="52">
        <v>6731</v>
      </c>
      <c r="C79" s="95" t="s">
        <v>273</v>
      </c>
      <c r="D79" s="49">
        <f>SUM(D80)</f>
        <v>0</v>
      </c>
      <c r="E79" s="49">
        <f t="shared" si="36"/>
        <v>0</v>
      </c>
      <c r="F79" s="49">
        <f t="shared" si="36"/>
        <v>0</v>
      </c>
    </row>
    <row r="80" spans="1:6" s="87" customFormat="1" ht="12.75" x14ac:dyDescent="0.2">
      <c r="A80" s="84">
        <f t="shared" si="34"/>
        <v>5</v>
      </c>
      <c r="B80" s="85">
        <v>67311</v>
      </c>
      <c r="C80" s="96" t="s">
        <v>273</v>
      </c>
      <c r="D80" s="86"/>
      <c r="E80" s="86"/>
      <c r="F80" s="86"/>
    </row>
    <row r="81" spans="1:6" s="48" customFormat="1" ht="12.75" x14ac:dyDescent="0.2">
      <c r="A81" s="47">
        <f t="shared" si="34"/>
        <v>2</v>
      </c>
      <c r="B81" s="51">
        <v>68</v>
      </c>
      <c r="C81" s="92" t="s">
        <v>274</v>
      </c>
      <c r="D81" s="45">
        <f>D82</f>
        <v>0</v>
      </c>
      <c r="E81" s="45">
        <f t="shared" ref="E81:F81" si="37">E82</f>
        <v>0</v>
      </c>
      <c r="F81" s="45">
        <f t="shared" si="37"/>
        <v>0</v>
      </c>
    </row>
    <row r="82" spans="1:6" s="48" customFormat="1" ht="12.75" x14ac:dyDescent="0.2">
      <c r="A82" s="47">
        <f t="shared" si="34"/>
        <v>3</v>
      </c>
      <c r="B82" s="51">
        <v>683</v>
      </c>
      <c r="C82" s="94" t="s">
        <v>275</v>
      </c>
      <c r="D82" s="45">
        <f>D83</f>
        <v>0</v>
      </c>
      <c r="E82" s="45">
        <f t="shared" ref="E82:F82" si="38">E83</f>
        <v>0</v>
      </c>
      <c r="F82" s="45">
        <f t="shared" si="38"/>
        <v>0</v>
      </c>
    </row>
    <row r="83" spans="1:6" s="57" customFormat="1" ht="12.75" x14ac:dyDescent="0.2">
      <c r="A83" s="43">
        <f t="shared" si="34"/>
        <v>4</v>
      </c>
      <c r="B83" s="52">
        <v>6831</v>
      </c>
      <c r="C83" s="95" t="s">
        <v>275</v>
      </c>
      <c r="D83" s="49">
        <f>SUM(D84)</f>
        <v>0</v>
      </c>
      <c r="E83" s="49">
        <f t="shared" ref="E83:F83" si="39">SUM(E84)</f>
        <v>0</v>
      </c>
      <c r="F83" s="49">
        <f t="shared" si="39"/>
        <v>0</v>
      </c>
    </row>
    <row r="84" spans="1:6" s="87" customFormat="1" ht="12.75" x14ac:dyDescent="0.2">
      <c r="A84" s="84">
        <f t="shared" si="34"/>
        <v>5</v>
      </c>
      <c r="B84" s="85">
        <v>68311</v>
      </c>
      <c r="C84" s="96" t="s">
        <v>275</v>
      </c>
      <c r="D84" s="86"/>
      <c r="E84" s="86"/>
      <c r="F84" s="86"/>
    </row>
    <row r="85" spans="1:6" s="46" customFormat="1" ht="12.75" x14ac:dyDescent="0.2">
      <c r="A85" s="44">
        <f t="shared" si="34"/>
        <v>1</v>
      </c>
      <c r="B85" s="51">
        <v>7</v>
      </c>
      <c r="C85" s="92" t="s">
        <v>276</v>
      </c>
      <c r="D85" s="45">
        <f>D86+D90</f>
        <v>908.4</v>
      </c>
      <c r="E85" s="45">
        <f t="shared" ref="E85:F85" si="40">E86+E90</f>
        <v>908.4</v>
      </c>
      <c r="F85" s="45">
        <f t="shared" si="40"/>
        <v>908.4</v>
      </c>
    </row>
    <row r="86" spans="1:6" s="48" customFormat="1" ht="12.75" x14ac:dyDescent="0.2">
      <c r="A86" s="47">
        <f t="shared" si="34"/>
        <v>2</v>
      </c>
      <c r="B86" s="51">
        <v>71</v>
      </c>
      <c r="C86" s="92" t="s">
        <v>277</v>
      </c>
      <c r="D86" s="45">
        <f>D87</f>
        <v>0</v>
      </c>
      <c r="E86" s="45">
        <f t="shared" ref="E86:F88" si="41">E87</f>
        <v>0</v>
      </c>
      <c r="F86" s="45">
        <f t="shared" si="41"/>
        <v>0</v>
      </c>
    </row>
    <row r="87" spans="1:6" s="48" customFormat="1" ht="12.75" x14ac:dyDescent="0.2">
      <c r="A87" s="47">
        <f t="shared" si="34"/>
        <v>3</v>
      </c>
      <c r="B87" s="51">
        <v>711</v>
      </c>
      <c r="C87" s="94" t="s">
        <v>278</v>
      </c>
      <c r="D87" s="83">
        <f>D88</f>
        <v>0</v>
      </c>
      <c r="E87" s="83">
        <f t="shared" si="41"/>
        <v>0</v>
      </c>
      <c r="F87" s="83">
        <f t="shared" si="41"/>
        <v>0</v>
      </c>
    </row>
    <row r="88" spans="1:6" s="57" customFormat="1" ht="12.75" x14ac:dyDescent="0.2">
      <c r="A88" s="43">
        <f t="shared" si="34"/>
        <v>4</v>
      </c>
      <c r="B88" s="52">
        <v>7111</v>
      </c>
      <c r="C88" s="95" t="s">
        <v>154</v>
      </c>
      <c r="D88" s="56">
        <f>D89</f>
        <v>0</v>
      </c>
      <c r="E88" s="56">
        <f t="shared" si="41"/>
        <v>0</v>
      </c>
      <c r="F88" s="56">
        <f t="shared" si="41"/>
        <v>0</v>
      </c>
    </row>
    <row r="89" spans="1:6" s="87" customFormat="1" ht="12.75" x14ac:dyDescent="0.2">
      <c r="A89" s="84">
        <f t="shared" si="34"/>
        <v>5</v>
      </c>
      <c r="B89" s="85">
        <v>71111</v>
      </c>
      <c r="C89" s="96" t="s">
        <v>279</v>
      </c>
      <c r="D89" s="90"/>
      <c r="E89" s="90"/>
      <c r="F89" s="90"/>
    </row>
    <row r="90" spans="1:6" s="48" customFormat="1" ht="12.75" x14ac:dyDescent="0.2">
      <c r="A90" s="47">
        <f t="shared" si="34"/>
        <v>2</v>
      </c>
      <c r="B90" s="51">
        <v>72</v>
      </c>
      <c r="C90" s="92" t="s">
        <v>280</v>
      </c>
      <c r="D90" s="45">
        <f>D91+D96</f>
        <v>908.4</v>
      </c>
      <c r="E90" s="45">
        <f t="shared" ref="E90:F90" si="42">E91+E96</f>
        <v>908.4</v>
      </c>
      <c r="F90" s="45">
        <f t="shared" si="42"/>
        <v>908.4</v>
      </c>
    </row>
    <row r="91" spans="1:6" s="48" customFormat="1" ht="12.75" x14ac:dyDescent="0.2">
      <c r="A91" s="47">
        <f t="shared" si="34"/>
        <v>3</v>
      </c>
      <c r="B91" s="51">
        <v>721</v>
      </c>
      <c r="C91" s="94" t="s">
        <v>281</v>
      </c>
      <c r="D91" s="83">
        <f>D92+D94</f>
        <v>908.4</v>
      </c>
      <c r="E91" s="83">
        <f t="shared" ref="E91:F91" si="43">E92+E94</f>
        <v>908.4</v>
      </c>
      <c r="F91" s="83">
        <f t="shared" si="43"/>
        <v>908.4</v>
      </c>
    </row>
    <row r="92" spans="1:6" s="57" customFormat="1" ht="12.75" x14ac:dyDescent="0.2">
      <c r="A92" s="43">
        <f t="shared" si="34"/>
        <v>4</v>
      </c>
      <c r="B92" s="52">
        <v>7211</v>
      </c>
      <c r="C92" s="95" t="s">
        <v>282</v>
      </c>
      <c r="D92" s="56">
        <f>D93</f>
        <v>908.4</v>
      </c>
      <c r="E92" s="56">
        <f t="shared" ref="E92:F92" si="44">E93</f>
        <v>908.4</v>
      </c>
      <c r="F92" s="56">
        <f t="shared" si="44"/>
        <v>908.4</v>
      </c>
    </row>
    <row r="93" spans="1:6" s="87" customFormat="1" ht="12.75" x14ac:dyDescent="0.2">
      <c r="A93" s="84">
        <f t="shared" si="34"/>
        <v>5</v>
      </c>
      <c r="B93" s="85">
        <v>72119</v>
      </c>
      <c r="C93" s="96" t="s">
        <v>283</v>
      </c>
      <c r="D93" s="86">
        <v>908.4</v>
      </c>
      <c r="E93" s="86">
        <v>908.4</v>
      </c>
      <c r="F93" s="86">
        <v>908.4</v>
      </c>
    </row>
    <row r="94" spans="1:6" s="57" customFormat="1" ht="12.75" x14ac:dyDescent="0.2">
      <c r="A94" s="43">
        <f t="shared" si="34"/>
        <v>4</v>
      </c>
      <c r="B94" s="52">
        <v>7212</v>
      </c>
      <c r="C94" s="95" t="s">
        <v>166</v>
      </c>
      <c r="D94" s="56">
        <f>D95</f>
        <v>0</v>
      </c>
      <c r="E94" s="56">
        <f t="shared" ref="E94:F94" si="45">E95</f>
        <v>0</v>
      </c>
      <c r="F94" s="56">
        <f t="shared" si="45"/>
        <v>0</v>
      </c>
    </row>
    <row r="95" spans="1:6" s="87" customFormat="1" ht="12.75" x14ac:dyDescent="0.2">
      <c r="A95" s="84">
        <f t="shared" si="34"/>
        <v>5</v>
      </c>
      <c r="B95" s="85">
        <v>72121</v>
      </c>
      <c r="C95" s="96" t="s">
        <v>284</v>
      </c>
      <c r="D95" s="86"/>
      <c r="E95" s="86"/>
      <c r="F95" s="86"/>
    </row>
    <row r="96" spans="1:6" s="48" customFormat="1" ht="12.75" x14ac:dyDescent="0.2">
      <c r="A96" s="47">
        <f t="shared" si="34"/>
        <v>3</v>
      </c>
      <c r="B96" s="51">
        <v>723</v>
      </c>
      <c r="C96" s="94" t="s">
        <v>285</v>
      </c>
      <c r="D96" s="83">
        <f>D97</f>
        <v>0</v>
      </c>
      <c r="E96" s="83">
        <f t="shared" ref="E96:F97" si="46">E97</f>
        <v>0</v>
      </c>
      <c r="F96" s="83">
        <f t="shared" si="46"/>
        <v>0</v>
      </c>
    </row>
    <row r="97" spans="1:6" s="57" customFormat="1" ht="12.75" x14ac:dyDescent="0.2">
      <c r="A97" s="43">
        <f t="shared" si="34"/>
        <v>4</v>
      </c>
      <c r="B97" s="52">
        <v>7231</v>
      </c>
      <c r="C97" s="95" t="s">
        <v>184</v>
      </c>
      <c r="D97" s="56">
        <f>D98</f>
        <v>0</v>
      </c>
      <c r="E97" s="56">
        <f t="shared" si="46"/>
        <v>0</v>
      </c>
      <c r="F97" s="56">
        <f t="shared" si="46"/>
        <v>0</v>
      </c>
    </row>
    <row r="98" spans="1:6" s="87" customFormat="1" ht="12.75" x14ac:dyDescent="0.2">
      <c r="A98" s="84">
        <f t="shared" si="34"/>
        <v>5</v>
      </c>
      <c r="B98" s="85">
        <v>72311</v>
      </c>
      <c r="C98" s="96" t="s">
        <v>286</v>
      </c>
      <c r="D98" s="86"/>
      <c r="E98" s="86"/>
      <c r="F98" s="86"/>
    </row>
    <row r="99" spans="1:6" s="46" customFormat="1" ht="12.75" x14ac:dyDescent="0.2">
      <c r="A99" s="44">
        <f t="shared" si="34"/>
        <v>1</v>
      </c>
      <c r="B99" s="51">
        <v>8</v>
      </c>
      <c r="C99" s="92" t="s">
        <v>287</v>
      </c>
      <c r="D99" s="45">
        <f>D100</f>
        <v>0</v>
      </c>
      <c r="E99" s="45">
        <f t="shared" ref="E99:F99" si="47">E100</f>
        <v>0</v>
      </c>
      <c r="F99" s="45">
        <f t="shared" si="47"/>
        <v>0</v>
      </c>
    </row>
    <row r="100" spans="1:6" s="48" customFormat="1" ht="12.75" x14ac:dyDescent="0.2">
      <c r="A100" s="47">
        <f t="shared" si="34"/>
        <v>2</v>
      </c>
      <c r="B100" s="51">
        <v>84</v>
      </c>
      <c r="C100" s="92" t="s">
        <v>288</v>
      </c>
      <c r="D100" s="45">
        <f>D101+D103</f>
        <v>0</v>
      </c>
      <c r="E100" s="45">
        <f t="shared" ref="E100:F100" si="48">E101+E103</f>
        <v>0</v>
      </c>
      <c r="F100" s="45">
        <f t="shared" si="48"/>
        <v>0</v>
      </c>
    </row>
    <row r="101" spans="1:6" s="48" customFormat="1" ht="24" x14ac:dyDescent="0.2">
      <c r="A101" s="47">
        <f t="shared" si="34"/>
        <v>3</v>
      </c>
      <c r="B101" s="51">
        <v>844</v>
      </c>
      <c r="C101" s="94" t="s">
        <v>289</v>
      </c>
      <c r="D101" s="45">
        <f>D102</f>
        <v>0</v>
      </c>
      <c r="E101" s="45">
        <f t="shared" ref="E101:F101" si="49">E102</f>
        <v>0</v>
      </c>
      <c r="F101" s="45">
        <f t="shared" si="49"/>
        <v>0</v>
      </c>
    </row>
    <row r="102" spans="1:6" s="57" customFormat="1" ht="12.75" x14ac:dyDescent="0.2">
      <c r="A102" s="43">
        <f t="shared" si="34"/>
        <v>4</v>
      </c>
      <c r="B102" s="52">
        <v>8443</v>
      </c>
      <c r="C102" s="95" t="s">
        <v>290</v>
      </c>
      <c r="D102" s="49"/>
      <c r="E102" s="49"/>
      <c r="F102" s="49"/>
    </row>
    <row r="103" spans="1:6" s="48" customFormat="1" ht="12.75" x14ac:dyDescent="0.2">
      <c r="A103" s="47">
        <f t="shared" si="34"/>
        <v>3</v>
      </c>
      <c r="B103" s="51">
        <v>847</v>
      </c>
      <c r="C103" s="94" t="s">
        <v>291</v>
      </c>
      <c r="D103" s="83">
        <f>D104</f>
        <v>0</v>
      </c>
      <c r="E103" s="83">
        <f t="shared" ref="E103:F104" si="50">E104</f>
        <v>0</v>
      </c>
      <c r="F103" s="83">
        <f t="shared" si="50"/>
        <v>0</v>
      </c>
    </row>
    <row r="104" spans="1:6" s="57" customFormat="1" ht="12.75" x14ac:dyDescent="0.2">
      <c r="A104" s="43">
        <f t="shared" si="34"/>
        <v>4</v>
      </c>
      <c r="B104" s="52">
        <v>8471</v>
      </c>
      <c r="C104" s="95" t="s">
        <v>292</v>
      </c>
      <c r="D104" s="56">
        <f>D105</f>
        <v>0</v>
      </c>
      <c r="E104" s="56">
        <f t="shared" si="50"/>
        <v>0</v>
      </c>
      <c r="F104" s="56">
        <f t="shared" si="50"/>
        <v>0</v>
      </c>
    </row>
    <row r="105" spans="1:6" s="87" customFormat="1" ht="12.75" x14ac:dyDescent="0.2">
      <c r="A105" s="84">
        <f t="shared" si="34"/>
        <v>5</v>
      </c>
      <c r="B105" s="85">
        <v>84712</v>
      </c>
      <c r="C105" s="96" t="s">
        <v>293</v>
      </c>
      <c r="D105" s="86"/>
      <c r="E105" s="86"/>
      <c r="F105" s="86"/>
    </row>
  </sheetData>
  <autoFilter ref="A2:F105"/>
  <mergeCells count="1">
    <mergeCell ref="C1:F1"/>
  </mergeCells>
  <pageMargins left="0.75" right="0.75" top="1" bottom="1" header="0.5" footer="0.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showGridLines="0" topLeftCell="B102" zoomScaleNormal="100" workbookViewId="0">
      <selection activeCell="C121" sqref="C121"/>
    </sheetView>
  </sheetViews>
  <sheetFormatPr defaultColWidth="9.140625" defaultRowHeight="12" x14ac:dyDescent="0.2"/>
  <cols>
    <col min="1" max="1" width="0" style="54" hidden="1" customWidth="1"/>
    <col min="2" max="2" width="12.7109375" style="54" customWidth="1"/>
    <col min="3" max="3" width="54.7109375" style="60" customWidth="1"/>
    <col min="4" max="6" width="14.7109375" style="64" customWidth="1"/>
    <col min="7" max="7" width="9.140625" style="54"/>
    <col min="8" max="8" width="13.140625" style="54" bestFit="1" customWidth="1"/>
    <col min="9" max="9" width="9.140625" style="54"/>
    <col min="10" max="10" width="11.7109375" style="54" bestFit="1" customWidth="1"/>
    <col min="11" max="11" width="12.7109375" style="54" bestFit="1" customWidth="1"/>
    <col min="12" max="16384" width="9.140625" style="54"/>
  </cols>
  <sheetData>
    <row r="1" spans="1:11" ht="12.75" thickBot="1" x14ac:dyDescent="0.25">
      <c r="C1" s="231"/>
      <c r="D1" s="232"/>
      <c r="E1" s="232"/>
      <c r="F1" s="232"/>
    </row>
    <row r="2" spans="1:11" ht="26.25" thickBot="1" x14ac:dyDescent="0.25">
      <c r="A2" s="54" t="s">
        <v>42</v>
      </c>
      <c r="B2" s="55" t="s">
        <v>44</v>
      </c>
      <c r="C2" s="97" t="s">
        <v>19</v>
      </c>
      <c r="D2" s="55" t="s">
        <v>340</v>
      </c>
      <c r="E2" s="55" t="s">
        <v>298</v>
      </c>
      <c r="F2" s="55" t="s">
        <v>341</v>
      </c>
    </row>
    <row r="3" spans="1:11" ht="12.75" x14ac:dyDescent="0.2">
      <c r="A3" s="54">
        <f>LEN(B3)</f>
        <v>1</v>
      </c>
      <c r="B3" s="189" t="s">
        <v>53</v>
      </c>
      <c r="C3" s="98" t="s">
        <v>54</v>
      </c>
      <c r="D3" s="61">
        <f>D4+D14+D47+D55+D61+D66</f>
        <v>5895759.7300000004</v>
      </c>
      <c r="E3" s="61">
        <f t="shared" ref="E3:F3" si="0">E4+E14+E47+E55+E61+E66</f>
        <v>5901699.7300000014</v>
      </c>
      <c r="F3" s="61">
        <f t="shared" si="0"/>
        <v>5900699.7300000014</v>
      </c>
      <c r="H3" s="188"/>
    </row>
    <row r="4" spans="1:11" ht="12.75" x14ac:dyDescent="0.2">
      <c r="A4" s="54">
        <f t="shared" ref="A4:A54" si="1">LEN(B4)</f>
        <v>2</v>
      </c>
      <c r="B4" s="189" t="s">
        <v>55</v>
      </c>
      <c r="C4" s="98" t="s">
        <v>21</v>
      </c>
      <c r="D4" s="61">
        <f>+D5+D9+D11</f>
        <v>5300192.540000001</v>
      </c>
      <c r="E4" s="61">
        <f t="shared" ref="E4:F4" si="2">+E5+E9+E11</f>
        <v>5306052.540000001</v>
      </c>
      <c r="F4" s="61">
        <f t="shared" si="2"/>
        <v>5306052.540000001</v>
      </c>
    </row>
    <row r="5" spans="1:11" x14ac:dyDescent="0.2">
      <c r="A5" s="54">
        <f t="shared" si="1"/>
        <v>3</v>
      </c>
      <c r="B5" s="190" t="s">
        <v>56</v>
      </c>
      <c r="C5" s="99" t="s">
        <v>22</v>
      </c>
      <c r="D5" s="62">
        <f>D6+D7+D8</f>
        <v>4354609.4400000004</v>
      </c>
      <c r="E5" s="62">
        <f t="shared" ref="E5:F5" si="3">E6+E7+E8</f>
        <v>4359609.4400000004</v>
      </c>
      <c r="F5" s="62">
        <f t="shared" si="3"/>
        <v>4359609.4400000004</v>
      </c>
    </row>
    <row r="6" spans="1:11" x14ac:dyDescent="0.2">
      <c r="A6" s="54">
        <f t="shared" si="1"/>
        <v>4</v>
      </c>
      <c r="B6" s="191" t="s">
        <v>57</v>
      </c>
      <c r="C6" s="100" t="s">
        <v>45</v>
      </c>
      <c r="D6" s="63">
        <v>4344609.4400000004</v>
      </c>
      <c r="E6" s="63">
        <v>4344609.4400000004</v>
      </c>
      <c r="F6" s="63">
        <v>4344609.4400000004</v>
      </c>
    </row>
    <row r="7" spans="1:11" x14ac:dyDescent="0.2">
      <c r="A7" s="54">
        <f t="shared" si="1"/>
        <v>4</v>
      </c>
      <c r="B7" s="192" t="s">
        <v>58</v>
      </c>
      <c r="C7" s="100" t="s">
        <v>59</v>
      </c>
      <c r="D7" s="63">
        <v>10000</v>
      </c>
      <c r="E7" s="63">
        <v>15000</v>
      </c>
      <c r="F7" s="63">
        <v>15000</v>
      </c>
    </row>
    <row r="8" spans="1:11" x14ac:dyDescent="0.2">
      <c r="A8" s="54">
        <f t="shared" si="1"/>
        <v>4</v>
      </c>
      <c r="B8" s="192" t="s">
        <v>60</v>
      </c>
      <c r="C8" s="100" t="s">
        <v>61</v>
      </c>
      <c r="D8" s="63"/>
      <c r="E8" s="63"/>
      <c r="F8" s="63"/>
    </row>
    <row r="9" spans="1:11" x14ac:dyDescent="0.2">
      <c r="A9" s="54">
        <f t="shared" si="1"/>
        <v>3</v>
      </c>
      <c r="B9" s="193">
        <v>312</v>
      </c>
      <c r="C9" s="99" t="s">
        <v>23</v>
      </c>
      <c r="D9" s="62">
        <f>D10</f>
        <v>211314.4</v>
      </c>
      <c r="E9" s="62">
        <f t="shared" ref="E9:F9" si="4">E10</f>
        <v>211314.4</v>
      </c>
      <c r="F9" s="62">
        <f t="shared" si="4"/>
        <v>211314.4</v>
      </c>
    </row>
    <row r="10" spans="1:11" x14ac:dyDescent="0.2">
      <c r="A10" s="54">
        <f t="shared" si="1"/>
        <v>4</v>
      </c>
      <c r="B10" s="192" t="s">
        <v>62</v>
      </c>
      <c r="C10" s="100" t="s">
        <v>23</v>
      </c>
      <c r="D10" s="63">
        <v>211314.4</v>
      </c>
      <c r="E10" s="63">
        <v>211314.4</v>
      </c>
      <c r="F10" s="63">
        <v>211314.4</v>
      </c>
    </row>
    <row r="11" spans="1:11" x14ac:dyDescent="0.2">
      <c r="A11" s="54">
        <f t="shared" si="1"/>
        <v>3</v>
      </c>
      <c r="B11" s="193">
        <v>313</v>
      </c>
      <c r="C11" s="99" t="s">
        <v>24</v>
      </c>
      <c r="D11" s="62">
        <f>D12+D13</f>
        <v>734268.7</v>
      </c>
      <c r="E11" s="62">
        <f t="shared" ref="E11:F11" si="5">E12+E13</f>
        <v>735128.7</v>
      </c>
      <c r="F11" s="62">
        <f t="shared" si="5"/>
        <v>735128.7</v>
      </c>
    </row>
    <row r="12" spans="1:11" x14ac:dyDescent="0.2">
      <c r="A12" s="54">
        <f t="shared" si="1"/>
        <v>4</v>
      </c>
      <c r="B12" s="192" t="s">
        <v>63</v>
      </c>
      <c r="C12" s="100" t="s">
        <v>46</v>
      </c>
      <c r="D12" s="63">
        <f>659370.62+1550+750</f>
        <v>661670.62</v>
      </c>
      <c r="E12" s="63">
        <f>659370.62+2325+750</f>
        <v>662445.62</v>
      </c>
      <c r="F12" s="63">
        <f>659370.62+2325+750</f>
        <v>662445.62</v>
      </c>
    </row>
    <row r="13" spans="1:11" x14ac:dyDescent="0.2">
      <c r="A13" s="54">
        <f t="shared" si="1"/>
        <v>4</v>
      </c>
      <c r="B13" s="192" t="s">
        <v>64</v>
      </c>
      <c r="C13" s="100" t="s">
        <v>47</v>
      </c>
      <c r="D13" s="63">
        <f>72318.06+170+110.02</f>
        <v>72598.080000000002</v>
      </c>
      <c r="E13" s="63">
        <f>72318.06+255+110.02</f>
        <v>72683.08</v>
      </c>
      <c r="F13" s="63">
        <f>72318.06+255+110.02</f>
        <v>72683.08</v>
      </c>
      <c r="K13" s="157"/>
    </row>
    <row r="14" spans="1:11" ht="12.75" x14ac:dyDescent="0.2">
      <c r="A14" s="54">
        <f t="shared" si="1"/>
        <v>2</v>
      </c>
      <c r="B14" s="194" t="s">
        <v>65</v>
      </c>
      <c r="C14" s="98" t="s">
        <v>25</v>
      </c>
      <c r="D14" s="61">
        <f>D15+D20+D27+D37+D39</f>
        <v>593517.18999999994</v>
      </c>
      <c r="E14" s="61">
        <f t="shared" ref="E14:F14" si="6">E15+E20+E27+E37+E39</f>
        <v>593597.19000000006</v>
      </c>
      <c r="F14" s="61">
        <f t="shared" si="6"/>
        <v>592597.19000000006</v>
      </c>
      <c r="K14" s="157"/>
    </row>
    <row r="15" spans="1:11" x14ac:dyDescent="0.2">
      <c r="A15" s="54">
        <f t="shared" si="1"/>
        <v>3</v>
      </c>
      <c r="B15" s="193" t="s">
        <v>66</v>
      </c>
      <c r="C15" s="99" t="s">
        <v>26</v>
      </c>
      <c r="D15" s="62">
        <f>SUM(D16:D19)</f>
        <v>177838.32</v>
      </c>
      <c r="E15" s="62">
        <f t="shared" ref="E15:F15" si="7">SUM(E16:E19)</f>
        <v>177838.32</v>
      </c>
      <c r="F15" s="62">
        <f t="shared" si="7"/>
        <v>176838.32</v>
      </c>
    </row>
    <row r="16" spans="1:11" x14ac:dyDescent="0.2">
      <c r="A16" s="54">
        <f t="shared" si="1"/>
        <v>4</v>
      </c>
      <c r="B16" s="192" t="s">
        <v>67</v>
      </c>
      <c r="C16" s="100" t="s">
        <v>68</v>
      </c>
      <c r="D16" s="63">
        <v>43500</v>
      </c>
      <c r="E16" s="63">
        <v>43500</v>
      </c>
      <c r="F16" s="63">
        <v>43500</v>
      </c>
    </row>
    <row r="17" spans="1:6" x14ac:dyDescent="0.2">
      <c r="A17" s="54">
        <f t="shared" si="1"/>
        <v>4</v>
      </c>
      <c r="B17" s="191" t="s">
        <v>69</v>
      </c>
      <c r="C17" s="100" t="s">
        <v>70</v>
      </c>
      <c r="D17" s="63">
        <v>128338.32</v>
      </c>
      <c r="E17" s="63">
        <v>128338.32</v>
      </c>
      <c r="F17" s="63">
        <v>128338.32</v>
      </c>
    </row>
    <row r="18" spans="1:6" x14ac:dyDescent="0.2">
      <c r="A18" s="54">
        <f t="shared" si="1"/>
        <v>4</v>
      </c>
      <c r="B18" s="195" t="s">
        <v>71</v>
      </c>
      <c r="C18" s="100" t="s">
        <v>72</v>
      </c>
      <c r="D18" s="63">
        <v>5000</v>
      </c>
      <c r="E18" s="63">
        <v>5000</v>
      </c>
      <c r="F18" s="63">
        <v>5000</v>
      </c>
    </row>
    <row r="19" spans="1:6" x14ac:dyDescent="0.2">
      <c r="A19" s="54">
        <f t="shared" si="1"/>
        <v>4</v>
      </c>
      <c r="B19" s="195" t="s">
        <v>73</v>
      </c>
      <c r="C19" s="100" t="s">
        <v>74</v>
      </c>
      <c r="D19" s="63">
        <v>1000</v>
      </c>
      <c r="E19" s="63">
        <v>1000</v>
      </c>
      <c r="F19" s="63"/>
    </row>
    <row r="20" spans="1:6" x14ac:dyDescent="0.2">
      <c r="A20" s="54">
        <f t="shared" si="1"/>
        <v>3</v>
      </c>
      <c r="B20" s="196" t="s">
        <v>75</v>
      </c>
      <c r="C20" s="99" t="s">
        <v>27</v>
      </c>
      <c r="D20" s="62">
        <f>SUM(D21:D26)</f>
        <v>228570.49</v>
      </c>
      <c r="E20" s="62">
        <f t="shared" ref="E20:F20" si="8">SUM(E21:E26)</f>
        <v>230710.49</v>
      </c>
      <c r="F20" s="62">
        <f t="shared" si="8"/>
        <v>230710.49</v>
      </c>
    </row>
    <row r="21" spans="1:6" x14ac:dyDescent="0.2">
      <c r="A21" s="54">
        <f t="shared" si="1"/>
        <v>4</v>
      </c>
      <c r="B21" s="195" t="s">
        <v>76</v>
      </c>
      <c r="C21" s="100" t="s">
        <v>48</v>
      </c>
      <c r="D21" s="63">
        <v>25250</v>
      </c>
      <c r="E21" s="63">
        <v>25250</v>
      </c>
      <c r="F21" s="63">
        <v>25250</v>
      </c>
    </row>
    <row r="22" spans="1:6" x14ac:dyDescent="0.2">
      <c r="A22" s="54">
        <f t="shared" si="1"/>
        <v>4</v>
      </c>
      <c r="B22" s="195" t="s">
        <v>77</v>
      </c>
      <c r="C22" s="100" t="s">
        <v>49</v>
      </c>
      <c r="D22" s="63">
        <v>39452.089999999997</v>
      </c>
      <c r="E22" s="63">
        <v>39452.089999999997</v>
      </c>
      <c r="F22" s="63">
        <v>39452.089999999997</v>
      </c>
    </row>
    <row r="23" spans="1:6" x14ac:dyDescent="0.2">
      <c r="A23" s="54">
        <f t="shared" si="1"/>
        <v>4</v>
      </c>
      <c r="B23" s="195" t="s">
        <v>78</v>
      </c>
      <c r="C23" s="100" t="s">
        <v>79</v>
      </c>
      <c r="D23" s="63">
        <f>88000+47000</f>
        <v>135000</v>
      </c>
      <c r="E23" s="63">
        <f t="shared" ref="E23:F23" si="9">88000+47000</f>
        <v>135000</v>
      </c>
      <c r="F23" s="63">
        <f t="shared" si="9"/>
        <v>135000</v>
      </c>
    </row>
    <row r="24" spans="1:6" x14ac:dyDescent="0.2">
      <c r="A24" s="54">
        <f t="shared" si="1"/>
        <v>4</v>
      </c>
      <c r="B24" s="195" t="s">
        <v>80</v>
      </c>
      <c r="C24" s="100" t="s">
        <v>81</v>
      </c>
      <c r="D24" s="63">
        <v>21868.400000000001</v>
      </c>
      <c r="E24" s="63">
        <v>24008.400000000001</v>
      </c>
      <c r="F24" s="63">
        <v>24008.400000000001</v>
      </c>
    </row>
    <row r="25" spans="1:6" x14ac:dyDescent="0.2">
      <c r="A25" s="54">
        <f t="shared" si="1"/>
        <v>4</v>
      </c>
      <c r="B25" s="195" t="s">
        <v>82</v>
      </c>
      <c r="C25" s="100" t="s">
        <v>83</v>
      </c>
      <c r="D25" s="63">
        <v>4000</v>
      </c>
      <c r="E25" s="63">
        <v>4000</v>
      </c>
      <c r="F25" s="63">
        <v>4000</v>
      </c>
    </row>
    <row r="26" spans="1:6" x14ac:dyDescent="0.2">
      <c r="A26" s="54">
        <f t="shared" si="1"/>
        <v>4</v>
      </c>
      <c r="B26" s="195" t="s">
        <v>84</v>
      </c>
      <c r="C26" s="100" t="s">
        <v>85</v>
      </c>
      <c r="D26" s="63">
        <v>3000</v>
      </c>
      <c r="E26" s="63">
        <v>3000</v>
      </c>
      <c r="F26" s="63">
        <v>3000</v>
      </c>
    </row>
    <row r="27" spans="1:6" x14ac:dyDescent="0.2">
      <c r="A27" s="54">
        <f t="shared" si="1"/>
        <v>3</v>
      </c>
      <c r="B27" s="196" t="s">
        <v>86</v>
      </c>
      <c r="C27" s="99" t="s">
        <v>28</v>
      </c>
      <c r="D27" s="62">
        <f>SUM(D28:D36)</f>
        <v>142882.78</v>
      </c>
      <c r="E27" s="62">
        <f t="shared" ref="E27:F27" si="10">SUM(E28:E36)</f>
        <v>147882.78000000003</v>
      </c>
      <c r="F27" s="62">
        <f t="shared" si="10"/>
        <v>147882.78000000003</v>
      </c>
    </row>
    <row r="28" spans="1:6" x14ac:dyDescent="0.2">
      <c r="A28" s="54">
        <f t="shared" si="1"/>
        <v>4</v>
      </c>
      <c r="B28" s="195" t="s">
        <v>87</v>
      </c>
      <c r="C28" s="100" t="s">
        <v>88</v>
      </c>
      <c r="D28" s="63">
        <v>10000</v>
      </c>
      <c r="E28" s="63">
        <v>10000</v>
      </c>
      <c r="F28" s="63">
        <v>10000</v>
      </c>
    </row>
    <row r="29" spans="1:6" x14ac:dyDescent="0.2">
      <c r="A29" s="54">
        <f t="shared" si="1"/>
        <v>4</v>
      </c>
      <c r="B29" s="195" t="s">
        <v>89</v>
      </c>
      <c r="C29" s="100" t="s">
        <v>52</v>
      </c>
      <c r="D29" s="63">
        <v>22000</v>
      </c>
      <c r="E29" s="63">
        <v>27000</v>
      </c>
      <c r="F29" s="63">
        <v>27000</v>
      </c>
    </row>
    <row r="30" spans="1:6" x14ac:dyDescent="0.2">
      <c r="A30" s="54">
        <f t="shared" si="1"/>
        <v>4</v>
      </c>
      <c r="B30" s="195" t="s">
        <v>90</v>
      </c>
      <c r="C30" s="100" t="s">
        <v>91</v>
      </c>
      <c r="D30" s="63">
        <v>5500</v>
      </c>
      <c r="E30" s="63">
        <v>5500</v>
      </c>
      <c r="F30" s="63">
        <v>5500</v>
      </c>
    </row>
    <row r="31" spans="1:6" x14ac:dyDescent="0.2">
      <c r="A31" s="54">
        <f t="shared" si="1"/>
        <v>4</v>
      </c>
      <c r="B31" s="195" t="s">
        <v>92</v>
      </c>
      <c r="C31" s="100" t="s">
        <v>93</v>
      </c>
      <c r="D31" s="63">
        <f>24769.2+40217.88+7400</f>
        <v>72387.08</v>
      </c>
      <c r="E31" s="63">
        <f t="shared" ref="E31:F31" si="11">24769.2+40217.88+7400</f>
        <v>72387.08</v>
      </c>
      <c r="F31" s="63">
        <f t="shared" si="11"/>
        <v>72387.08</v>
      </c>
    </row>
    <row r="32" spans="1:6" x14ac:dyDescent="0.2">
      <c r="A32" s="54">
        <f t="shared" si="1"/>
        <v>4</v>
      </c>
      <c r="B32" s="195" t="s">
        <v>94</v>
      </c>
      <c r="C32" s="100" t="s">
        <v>95</v>
      </c>
      <c r="D32" s="63"/>
      <c r="E32" s="63"/>
      <c r="F32" s="63"/>
    </row>
    <row r="33" spans="1:6" x14ac:dyDescent="0.2">
      <c r="A33" s="54">
        <f t="shared" si="1"/>
        <v>4</v>
      </c>
      <c r="B33" s="195" t="s">
        <v>96</v>
      </c>
      <c r="C33" s="100" t="s">
        <v>97</v>
      </c>
      <c r="D33" s="63">
        <v>17000</v>
      </c>
      <c r="E33" s="63">
        <v>17000</v>
      </c>
      <c r="F33" s="63">
        <v>17000</v>
      </c>
    </row>
    <row r="34" spans="1:6" x14ac:dyDescent="0.2">
      <c r="A34" s="54">
        <f t="shared" si="1"/>
        <v>4</v>
      </c>
      <c r="B34" s="195" t="s">
        <v>98</v>
      </c>
      <c r="C34" s="100" t="s">
        <v>99</v>
      </c>
      <c r="D34" s="63">
        <v>9721.1</v>
      </c>
      <c r="E34" s="63">
        <v>9721.1</v>
      </c>
      <c r="F34" s="63">
        <v>9721.1</v>
      </c>
    </row>
    <row r="35" spans="1:6" x14ac:dyDescent="0.2">
      <c r="A35" s="54">
        <f t="shared" si="1"/>
        <v>4</v>
      </c>
      <c r="B35" s="195" t="s">
        <v>100</v>
      </c>
      <c r="C35" s="100" t="s">
        <v>101</v>
      </c>
      <c r="D35" s="63">
        <v>3274.6</v>
      </c>
      <c r="E35" s="63">
        <v>3274.6</v>
      </c>
      <c r="F35" s="63">
        <v>3274.6</v>
      </c>
    </row>
    <row r="36" spans="1:6" x14ac:dyDescent="0.2">
      <c r="A36" s="54">
        <f t="shared" si="1"/>
        <v>4</v>
      </c>
      <c r="B36" s="195" t="s">
        <v>102</v>
      </c>
      <c r="C36" s="100" t="s">
        <v>103</v>
      </c>
      <c r="D36" s="63">
        <v>3000</v>
      </c>
      <c r="E36" s="63">
        <v>3000</v>
      </c>
      <c r="F36" s="63">
        <v>3000</v>
      </c>
    </row>
    <row r="37" spans="1:6" x14ac:dyDescent="0.2">
      <c r="A37" s="54">
        <f t="shared" si="1"/>
        <v>3</v>
      </c>
      <c r="B37" s="196" t="s">
        <v>104</v>
      </c>
      <c r="C37" s="99" t="s">
        <v>105</v>
      </c>
      <c r="D37" s="62">
        <f>D38</f>
        <v>7060</v>
      </c>
      <c r="E37" s="62">
        <f t="shared" ref="E37:F37" si="12">E38</f>
        <v>0</v>
      </c>
      <c r="F37" s="62">
        <f t="shared" si="12"/>
        <v>0</v>
      </c>
    </row>
    <row r="38" spans="1:6" x14ac:dyDescent="0.2">
      <c r="A38" s="54">
        <f t="shared" si="1"/>
        <v>4</v>
      </c>
      <c r="B38" s="195" t="s">
        <v>106</v>
      </c>
      <c r="C38" s="100" t="s">
        <v>105</v>
      </c>
      <c r="D38" s="63">
        <v>7060</v>
      </c>
      <c r="E38" s="63"/>
      <c r="F38" s="63"/>
    </row>
    <row r="39" spans="1:6" x14ac:dyDescent="0.2">
      <c r="A39" s="54">
        <f t="shared" si="1"/>
        <v>3</v>
      </c>
      <c r="B39" s="196" t="s">
        <v>107</v>
      </c>
      <c r="C39" s="99" t="s">
        <v>29</v>
      </c>
      <c r="D39" s="62">
        <f>SUM(D40:D46)</f>
        <v>37165.599999999999</v>
      </c>
      <c r="E39" s="62">
        <f t="shared" ref="E39:F39" si="13">SUM(E40:E46)</f>
        <v>37165.599999999999</v>
      </c>
      <c r="F39" s="62">
        <f t="shared" si="13"/>
        <v>37165.599999999999</v>
      </c>
    </row>
    <row r="40" spans="1:6" x14ac:dyDescent="0.2">
      <c r="A40" s="54">
        <f t="shared" si="1"/>
        <v>4</v>
      </c>
      <c r="B40" s="195" t="s">
        <v>108</v>
      </c>
      <c r="C40" s="100" t="s">
        <v>109</v>
      </c>
      <c r="D40" s="63">
        <v>3219</v>
      </c>
      <c r="E40" s="63">
        <v>3219</v>
      </c>
      <c r="F40" s="63">
        <v>3219</v>
      </c>
    </row>
    <row r="41" spans="1:6" x14ac:dyDescent="0.2">
      <c r="A41" s="54">
        <f t="shared" si="1"/>
        <v>4</v>
      </c>
      <c r="B41" s="195" t="s">
        <v>110</v>
      </c>
      <c r="C41" s="100" t="s">
        <v>111</v>
      </c>
      <c r="D41" s="63"/>
      <c r="E41" s="63"/>
      <c r="F41" s="63"/>
    </row>
    <row r="42" spans="1:6" x14ac:dyDescent="0.2">
      <c r="A42" s="54">
        <f t="shared" si="1"/>
        <v>4</v>
      </c>
      <c r="B42" s="195" t="s">
        <v>112</v>
      </c>
      <c r="C42" s="100" t="s">
        <v>113</v>
      </c>
      <c r="D42" s="63">
        <v>7203</v>
      </c>
      <c r="E42" s="63">
        <v>7203</v>
      </c>
      <c r="F42" s="63">
        <v>7203</v>
      </c>
    </row>
    <row r="43" spans="1:6" x14ac:dyDescent="0.2">
      <c r="A43" s="54">
        <f t="shared" si="1"/>
        <v>4</v>
      </c>
      <c r="B43" s="195" t="s">
        <v>114</v>
      </c>
      <c r="C43" s="100" t="s">
        <v>115</v>
      </c>
      <c r="D43" s="63">
        <v>250</v>
      </c>
      <c r="E43" s="63">
        <v>250</v>
      </c>
      <c r="F43" s="63">
        <v>250</v>
      </c>
    </row>
    <row r="44" spans="1:6" x14ac:dyDescent="0.2">
      <c r="A44" s="54">
        <f t="shared" si="1"/>
        <v>4</v>
      </c>
      <c r="B44" s="195" t="s">
        <v>116</v>
      </c>
      <c r="C44" s="100" t="s">
        <v>117</v>
      </c>
      <c r="D44" s="63">
        <v>23493.599999999999</v>
      </c>
      <c r="E44" s="63">
        <v>23493.599999999999</v>
      </c>
      <c r="F44" s="63">
        <v>23493.599999999999</v>
      </c>
    </row>
    <row r="45" spans="1:6" x14ac:dyDescent="0.2">
      <c r="A45" s="54">
        <f t="shared" si="1"/>
        <v>4</v>
      </c>
      <c r="B45" s="195" t="s">
        <v>118</v>
      </c>
      <c r="C45" s="100" t="s">
        <v>119</v>
      </c>
      <c r="D45" s="63"/>
      <c r="E45" s="63"/>
      <c r="F45" s="63"/>
    </row>
    <row r="46" spans="1:6" x14ac:dyDescent="0.2">
      <c r="A46" s="54">
        <f t="shared" si="1"/>
        <v>4</v>
      </c>
      <c r="B46" s="195" t="s">
        <v>120</v>
      </c>
      <c r="C46" s="100" t="s">
        <v>29</v>
      </c>
      <c r="D46" s="63">
        <v>3000</v>
      </c>
      <c r="E46" s="63">
        <v>3000</v>
      </c>
      <c r="F46" s="63">
        <v>3000</v>
      </c>
    </row>
    <row r="47" spans="1:6" ht="12.75" x14ac:dyDescent="0.2">
      <c r="A47" s="54">
        <f t="shared" si="1"/>
        <v>2</v>
      </c>
      <c r="B47" s="197" t="s">
        <v>121</v>
      </c>
      <c r="C47" s="98" t="s">
        <v>122</v>
      </c>
      <c r="D47" s="61">
        <f>D48+D50</f>
        <v>2050</v>
      </c>
      <c r="E47" s="61">
        <f t="shared" ref="E47:F47" si="14">E48+E50</f>
        <v>2050</v>
      </c>
      <c r="F47" s="61">
        <f t="shared" si="14"/>
        <v>2050</v>
      </c>
    </row>
    <row r="48" spans="1:6" x14ac:dyDescent="0.2">
      <c r="A48" s="54">
        <f t="shared" si="1"/>
        <v>3</v>
      </c>
      <c r="B48" s="196" t="s">
        <v>123</v>
      </c>
      <c r="C48" s="99" t="s">
        <v>124</v>
      </c>
      <c r="D48" s="62">
        <f>SUM(D49)</f>
        <v>0</v>
      </c>
      <c r="E48" s="62">
        <f t="shared" ref="E48:F48" si="15">SUM(E49)</f>
        <v>0</v>
      </c>
      <c r="F48" s="62">
        <f t="shared" si="15"/>
        <v>0</v>
      </c>
    </row>
    <row r="49" spans="1:6" ht="22.5" x14ac:dyDescent="0.2">
      <c r="A49" s="54">
        <f t="shared" si="1"/>
        <v>4</v>
      </c>
      <c r="B49" s="195" t="s">
        <v>125</v>
      </c>
      <c r="C49" s="100" t="s">
        <v>126</v>
      </c>
      <c r="D49" s="63"/>
      <c r="E49" s="63"/>
      <c r="F49" s="63"/>
    </row>
    <row r="50" spans="1:6" x14ac:dyDescent="0.2">
      <c r="A50" s="54">
        <f t="shared" si="1"/>
        <v>3</v>
      </c>
      <c r="B50" s="196" t="s">
        <v>127</v>
      </c>
      <c r="C50" s="99" t="s">
        <v>30</v>
      </c>
      <c r="D50" s="62">
        <f>SUM(D51:D54)</f>
        <v>2050</v>
      </c>
      <c r="E50" s="62">
        <f t="shared" ref="E50:F50" si="16">SUM(E51:E54)</f>
        <v>2050</v>
      </c>
      <c r="F50" s="62">
        <f t="shared" si="16"/>
        <v>2050</v>
      </c>
    </row>
    <row r="51" spans="1:6" x14ac:dyDescent="0.2">
      <c r="A51" s="54">
        <f t="shared" si="1"/>
        <v>4</v>
      </c>
      <c r="B51" s="195" t="s">
        <v>128</v>
      </c>
      <c r="C51" s="100" t="s">
        <v>129</v>
      </c>
      <c r="D51" s="63">
        <v>2000</v>
      </c>
      <c r="E51" s="63">
        <v>2000</v>
      </c>
      <c r="F51" s="63">
        <v>2000</v>
      </c>
    </row>
    <row r="52" spans="1:6" x14ac:dyDescent="0.2">
      <c r="A52" s="54">
        <f t="shared" si="1"/>
        <v>4</v>
      </c>
      <c r="B52" s="195" t="s">
        <v>130</v>
      </c>
      <c r="C52" s="100" t="s">
        <v>131</v>
      </c>
      <c r="D52" s="63"/>
      <c r="E52" s="63"/>
      <c r="F52" s="63"/>
    </row>
    <row r="53" spans="1:6" x14ac:dyDescent="0.2">
      <c r="A53" s="54">
        <f t="shared" si="1"/>
        <v>4</v>
      </c>
      <c r="B53" s="195" t="s">
        <v>132</v>
      </c>
      <c r="C53" s="100" t="s">
        <v>133</v>
      </c>
      <c r="D53" s="63">
        <v>50</v>
      </c>
      <c r="E53" s="63">
        <v>50</v>
      </c>
      <c r="F53" s="63">
        <v>50</v>
      </c>
    </row>
    <row r="54" spans="1:6" ht="24" customHeight="1" x14ac:dyDescent="0.2">
      <c r="A54" s="54">
        <f t="shared" si="1"/>
        <v>4</v>
      </c>
      <c r="B54" s="195" t="s">
        <v>134</v>
      </c>
      <c r="C54" s="100" t="s">
        <v>135</v>
      </c>
      <c r="D54" s="63"/>
      <c r="E54" s="63"/>
      <c r="F54" s="63"/>
    </row>
    <row r="55" spans="1:6" s="107" customFormat="1" ht="12.75" x14ac:dyDescent="0.2">
      <c r="B55" s="197">
        <v>36</v>
      </c>
      <c r="C55" s="98" t="s">
        <v>331</v>
      </c>
      <c r="D55" s="61">
        <f>D56</f>
        <v>0</v>
      </c>
      <c r="E55" s="61">
        <f t="shared" ref="E55:F55" si="17">E56</f>
        <v>0</v>
      </c>
      <c r="F55" s="61">
        <f t="shared" si="17"/>
        <v>0</v>
      </c>
    </row>
    <row r="56" spans="1:6" s="107" customFormat="1" x14ac:dyDescent="0.2">
      <c r="B56" s="196" t="s">
        <v>325</v>
      </c>
      <c r="C56" s="99" t="s">
        <v>316</v>
      </c>
      <c r="D56" s="62">
        <f>D57+D58+D59+D60</f>
        <v>0</v>
      </c>
      <c r="E56" s="62">
        <f>E57+E58+E59+E60</f>
        <v>0</v>
      </c>
      <c r="F56" s="62">
        <f>F57+F58+F59+F60</f>
        <v>0</v>
      </c>
    </row>
    <row r="57" spans="1:6" s="107" customFormat="1" x14ac:dyDescent="0.2">
      <c r="B57" s="195" t="s">
        <v>326</v>
      </c>
      <c r="C57" s="100" t="s">
        <v>317</v>
      </c>
      <c r="D57" s="63">
        <v>0</v>
      </c>
      <c r="E57" s="63">
        <v>0</v>
      </c>
      <c r="F57" s="63">
        <v>0</v>
      </c>
    </row>
    <row r="58" spans="1:6" s="107" customFormat="1" x14ac:dyDescent="0.2">
      <c r="B58" s="195" t="s">
        <v>327</v>
      </c>
      <c r="C58" s="100" t="s">
        <v>318</v>
      </c>
      <c r="D58" s="63">
        <v>0</v>
      </c>
      <c r="E58" s="63">
        <v>0</v>
      </c>
      <c r="F58" s="63">
        <v>0</v>
      </c>
    </row>
    <row r="59" spans="1:6" s="107" customFormat="1" ht="22.5" x14ac:dyDescent="0.2">
      <c r="B59" s="195" t="s">
        <v>328</v>
      </c>
      <c r="C59" s="100" t="s">
        <v>319</v>
      </c>
      <c r="D59" s="63">
        <v>0</v>
      </c>
      <c r="E59" s="63">
        <v>0</v>
      </c>
      <c r="F59" s="63">
        <v>0</v>
      </c>
    </row>
    <row r="60" spans="1:6" s="107" customFormat="1" ht="24" customHeight="1" x14ac:dyDescent="0.2">
      <c r="B60" s="195" t="s">
        <v>329</v>
      </c>
      <c r="C60" s="100" t="s">
        <v>320</v>
      </c>
      <c r="D60" s="63">
        <v>0</v>
      </c>
      <c r="E60" s="63">
        <v>0</v>
      </c>
      <c r="F60" s="63">
        <v>0</v>
      </c>
    </row>
    <row r="61" spans="1:6" ht="25.5" x14ac:dyDescent="0.2">
      <c r="A61" s="54">
        <f t="shared" ref="A61:A88" si="18">LEN(B70)</f>
        <v>1</v>
      </c>
      <c r="B61" s="197" t="s">
        <v>136</v>
      </c>
      <c r="C61" s="98" t="s">
        <v>137</v>
      </c>
      <c r="D61" s="61">
        <f>D62</f>
        <v>0</v>
      </c>
      <c r="E61" s="61">
        <f t="shared" ref="E61:F61" si="19">E62</f>
        <v>0</v>
      </c>
      <c r="F61" s="61">
        <f t="shared" si="19"/>
        <v>0</v>
      </c>
    </row>
    <row r="62" spans="1:6" ht="12.75" x14ac:dyDescent="0.2">
      <c r="A62" s="54">
        <f t="shared" si="18"/>
        <v>2</v>
      </c>
      <c r="B62" s="196" t="s">
        <v>138</v>
      </c>
      <c r="C62" s="99" t="s">
        <v>139</v>
      </c>
      <c r="D62" s="61">
        <f>D63+D65</f>
        <v>0</v>
      </c>
      <c r="E62" s="61">
        <f t="shared" ref="E62:F62" si="20">E63+E65</f>
        <v>0</v>
      </c>
      <c r="F62" s="61">
        <f t="shared" si="20"/>
        <v>0</v>
      </c>
    </row>
    <row r="63" spans="1:6" x14ac:dyDescent="0.2">
      <c r="A63" s="54">
        <f t="shared" si="18"/>
        <v>3</v>
      </c>
      <c r="B63" s="195" t="s">
        <v>140</v>
      </c>
      <c r="C63" s="100" t="s">
        <v>141</v>
      </c>
      <c r="D63" s="62">
        <f>D64</f>
        <v>0</v>
      </c>
      <c r="E63" s="62">
        <f t="shared" ref="E63:F63" si="21">E64</f>
        <v>0</v>
      </c>
      <c r="F63" s="62">
        <f t="shared" si="21"/>
        <v>0</v>
      </c>
    </row>
    <row r="64" spans="1:6" x14ac:dyDescent="0.2">
      <c r="A64" s="54">
        <f t="shared" si="18"/>
        <v>4</v>
      </c>
      <c r="B64" s="195" t="s">
        <v>142</v>
      </c>
      <c r="C64" s="100" t="s">
        <v>143</v>
      </c>
      <c r="D64" s="63"/>
      <c r="E64" s="63"/>
      <c r="F64" s="63"/>
    </row>
    <row r="65" spans="1:6" x14ac:dyDescent="0.2">
      <c r="A65" s="54">
        <f t="shared" si="18"/>
        <v>3</v>
      </c>
      <c r="B65" s="195">
        <v>3723</v>
      </c>
      <c r="C65" s="100" t="s">
        <v>324</v>
      </c>
      <c r="D65" s="62">
        <f>D66+D67</f>
        <v>0</v>
      </c>
      <c r="E65" s="62">
        <f t="shared" ref="E65:F65" si="22">E66+E67</f>
        <v>0</v>
      </c>
      <c r="F65" s="62">
        <f t="shared" si="22"/>
        <v>0</v>
      </c>
    </row>
    <row r="66" spans="1:6" ht="12.75" x14ac:dyDescent="0.2">
      <c r="A66" s="54">
        <f t="shared" si="18"/>
        <v>4</v>
      </c>
      <c r="B66" s="197" t="s">
        <v>144</v>
      </c>
      <c r="C66" s="98" t="s">
        <v>145</v>
      </c>
      <c r="D66" s="61">
        <f>D67</f>
        <v>0</v>
      </c>
      <c r="E66" s="61">
        <f t="shared" ref="E66:F66" si="23">E67</f>
        <v>0</v>
      </c>
      <c r="F66" s="61">
        <f t="shared" si="23"/>
        <v>0</v>
      </c>
    </row>
    <row r="67" spans="1:6" x14ac:dyDescent="0.2">
      <c r="A67" s="54">
        <f t="shared" si="18"/>
        <v>4</v>
      </c>
      <c r="B67" s="196">
        <v>383</v>
      </c>
      <c r="C67" s="99" t="s">
        <v>146</v>
      </c>
      <c r="D67" s="63">
        <f>D68+D69</f>
        <v>0</v>
      </c>
      <c r="E67" s="63">
        <f t="shared" ref="E67:F67" si="24">E68+E69</f>
        <v>0</v>
      </c>
      <c r="F67" s="63">
        <f t="shared" si="24"/>
        <v>0</v>
      </c>
    </row>
    <row r="68" spans="1:6" x14ac:dyDescent="0.2">
      <c r="A68" s="54">
        <f t="shared" si="18"/>
        <v>2</v>
      </c>
      <c r="B68" s="195">
        <v>3831</v>
      </c>
      <c r="C68" s="100" t="s">
        <v>147</v>
      </c>
      <c r="D68" s="62">
        <v>0</v>
      </c>
      <c r="E68" s="62">
        <v>0</v>
      </c>
      <c r="F68" s="62">
        <v>0</v>
      </c>
    </row>
    <row r="69" spans="1:6" x14ac:dyDescent="0.2">
      <c r="A69" s="54">
        <f t="shared" si="18"/>
        <v>3</v>
      </c>
      <c r="B69" s="195">
        <v>3834</v>
      </c>
      <c r="C69" s="100" t="s">
        <v>148</v>
      </c>
      <c r="D69" s="62">
        <v>0</v>
      </c>
      <c r="E69" s="62">
        <v>0</v>
      </c>
      <c r="F69" s="62">
        <v>0</v>
      </c>
    </row>
    <row r="70" spans="1:6" ht="12.75" x14ac:dyDescent="0.2">
      <c r="A70" s="54">
        <f t="shared" si="18"/>
        <v>4</v>
      </c>
      <c r="B70" s="197" t="s">
        <v>149</v>
      </c>
      <c r="C70" s="98" t="s">
        <v>32</v>
      </c>
      <c r="D70" s="61">
        <f>D71+D77+D99+D102+D105</f>
        <v>18177.489999999998</v>
      </c>
      <c r="E70" s="61">
        <f t="shared" ref="E70:F70" si="25">E71+E77+E99+E102+E105</f>
        <v>19577.489999999998</v>
      </c>
      <c r="F70" s="61">
        <f t="shared" si="25"/>
        <v>19577.489999999998</v>
      </c>
    </row>
    <row r="71" spans="1:6" ht="12.75" x14ac:dyDescent="0.2">
      <c r="A71" s="54">
        <f t="shared" si="18"/>
        <v>3</v>
      </c>
      <c r="B71" s="197" t="s">
        <v>150</v>
      </c>
      <c r="C71" s="98" t="s">
        <v>151</v>
      </c>
      <c r="D71" s="62">
        <v>0</v>
      </c>
      <c r="E71" s="62">
        <v>0</v>
      </c>
      <c r="F71" s="62">
        <v>0</v>
      </c>
    </row>
    <row r="72" spans="1:6" x14ac:dyDescent="0.2">
      <c r="A72" s="54">
        <f t="shared" si="18"/>
        <v>4</v>
      </c>
      <c r="B72" s="196" t="s">
        <v>152</v>
      </c>
      <c r="C72" s="99" t="s">
        <v>33</v>
      </c>
      <c r="D72" s="63">
        <f>D73</f>
        <v>0</v>
      </c>
      <c r="E72" s="63">
        <f t="shared" ref="E72:F72" si="26">E73</f>
        <v>0</v>
      </c>
      <c r="F72" s="63">
        <f t="shared" si="26"/>
        <v>0</v>
      </c>
    </row>
    <row r="73" spans="1:6" x14ac:dyDescent="0.2">
      <c r="A73" s="54">
        <f t="shared" si="18"/>
        <v>4</v>
      </c>
      <c r="B73" s="195" t="s">
        <v>153</v>
      </c>
      <c r="C73" s="100" t="s">
        <v>154</v>
      </c>
      <c r="D73" s="63"/>
      <c r="E73" s="63"/>
      <c r="F73" s="63"/>
    </row>
    <row r="74" spans="1:6" x14ac:dyDescent="0.2">
      <c r="A74" s="54">
        <f t="shared" si="18"/>
        <v>4</v>
      </c>
      <c r="B74" s="196" t="s">
        <v>155</v>
      </c>
      <c r="C74" s="99" t="s">
        <v>156</v>
      </c>
      <c r="D74" s="63">
        <f>D75+D76</f>
        <v>0</v>
      </c>
      <c r="E74" s="63">
        <f t="shared" ref="E74:F74" si="27">E75+E76</f>
        <v>0</v>
      </c>
      <c r="F74" s="63">
        <f t="shared" si="27"/>
        <v>0</v>
      </c>
    </row>
    <row r="75" spans="1:6" x14ac:dyDescent="0.2">
      <c r="A75" s="54">
        <f t="shared" si="18"/>
        <v>4</v>
      </c>
      <c r="B75" s="195" t="s">
        <v>157</v>
      </c>
      <c r="C75" s="100" t="s">
        <v>158</v>
      </c>
      <c r="D75" s="63"/>
      <c r="E75" s="63"/>
      <c r="F75" s="63"/>
    </row>
    <row r="76" spans="1:6" x14ac:dyDescent="0.2">
      <c r="A76" s="54">
        <f t="shared" si="18"/>
        <v>4</v>
      </c>
      <c r="B76" s="195" t="s">
        <v>159</v>
      </c>
      <c r="C76" s="100" t="s">
        <v>160</v>
      </c>
      <c r="D76" s="63"/>
      <c r="E76" s="63"/>
      <c r="F76" s="63"/>
    </row>
    <row r="77" spans="1:6" ht="12.75" x14ac:dyDescent="0.2">
      <c r="A77" s="54">
        <f t="shared" si="18"/>
        <v>4</v>
      </c>
      <c r="B77" s="197" t="s">
        <v>161</v>
      </c>
      <c r="C77" s="98" t="s">
        <v>162</v>
      </c>
      <c r="D77" s="63">
        <f>D78+D80+D88+D90+D93+D95</f>
        <v>18177.489999999998</v>
      </c>
      <c r="E77" s="63">
        <f t="shared" ref="E77:F77" si="28">E78+E80+E88+E90+E93+E95</f>
        <v>19577.489999999998</v>
      </c>
      <c r="F77" s="63">
        <f t="shared" si="28"/>
        <v>19577.489999999998</v>
      </c>
    </row>
    <row r="78" spans="1:6" x14ac:dyDescent="0.2">
      <c r="A78" s="54">
        <f t="shared" si="18"/>
        <v>4</v>
      </c>
      <c r="B78" s="196" t="s">
        <v>163</v>
      </c>
      <c r="C78" s="99" t="s">
        <v>164</v>
      </c>
      <c r="D78" s="63">
        <f>D79</f>
        <v>0</v>
      </c>
      <c r="E78" s="63">
        <f t="shared" ref="E78:F78" si="29">E79</f>
        <v>0</v>
      </c>
      <c r="F78" s="63">
        <f t="shared" si="29"/>
        <v>0</v>
      </c>
    </row>
    <row r="79" spans="1:6" x14ac:dyDescent="0.2">
      <c r="A79" s="54">
        <f t="shared" si="18"/>
        <v>3</v>
      </c>
      <c r="B79" s="195" t="s">
        <v>165</v>
      </c>
      <c r="C79" s="100" t="s">
        <v>166</v>
      </c>
      <c r="D79" s="62">
        <v>0</v>
      </c>
      <c r="E79" s="62">
        <v>0</v>
      </c>
      <c r="F79" s="62">
        <v>0</v>
      </c>
    </row>
    <row r="80" spans="1:6" x14ac:dyDescent="0.2">
      <c r="A80" s="54">
        <f t="shared" si="18"/>
        <v>4</v>
      </c>
      <c r="B80" s="196" t="s">
        <v>167</v>
      </c>
      <c r="C80" s="99" t="s">
        <v>31</v>
      </c>
      <c r="D80" s="63">
        <f>D81+D82+D83+D84+D85+D86+D87</f>
        <v>17977.489999999998</v>
      </c>
      <c r="E80" s="63">
        <f t="shared" ref="E80:F80" si="30">E81+E82+E83+E84+E85+E86+E87</f>
        <v>19377.489999999998</v>
      </c>
      <c r="F80" s="63">
        <f t="shared" si="30"/>
        <v>19377.489999999998</v>
      </c>
    </row>
    <row r="81" spans="1:6" x14ac:dyDescent="0.2">
      <c r="A81" s="54">
        <f t="shared" si="18"/>
        <v>3</v>
      </c>
      <c r="B81" s="195" t="s">
        <v>168</v>
      </c>
      <c r="C81" s="100" t="s">
        <v>169</v>
      </c>
      <c r="D81" s="63">
        <v>8500</v>
      </c>
      <c r="E81" s="63">
        <v>9900</v>
      </c>
      <c r="F81" s="63">
        <v>9900</v>
      </c>
    </row>
    <row r="82" spans="1:6" x14ac:dyDescent="0.2">
      <c r="A82" s="54">
        <f t="shared" si="18"/>
        <v>4</v>
      </c>
      <c r="B82" s="195" t="s">
        <v>170</v>
      </c>
      <c r="C82" s="100" t="s">
        <v>171</v>
      </c>
      <c r="D82" s="63"/>
      <c r="E82" s="63"/>
      <c r="F82" s="63"/>
    </row>
    <row r="83" spans="1:6" x14ac:dyDescent="0.2">
      <c r="A83" s="54">
        <f t="shared" si="18"/>
        <v>4</v>
      </c>
      <c r="B83" s="195" t="s">
        <v>172</v>
      </c>
      <c r="C83" s="100" t="s">
        <v>173</v>
      </c>
      <c r="D83" s="63"/>
      <c r="E83" s="63"/>
      <c r="F83" s="63"/>
    </row>
    <row r="84" spans="1:6" x14ac:dyDescent="0.2">
      <c r="A84" s="54">
        <f t="shared" si="18"/>
        <v>3</v>
      </c>
      <c r="B84" s="195" t="s">
        <v>174</v>
      </c>
      <c r="C84" s="100" t="s">
        <v>175</v>
      </c>
      <c r="D84" s="62"/>
      <c r="E84" s="62"/>
      <c r="F84" s="62"/>
    </row>
    <row r="85" spans="1:6" x14ac:dyDescent="0.2">
      <c r="A85" s="54">
        <f t="shared" si="18"/>
        <v>4</v>
      </c>
      <c r="B85" s="195" t="s">
        <v>176</v>
      </c>
      <c r="C85" s="100" t="s">
        <v>177</v>
      </c>
      <c r="D85" s="63">
        <v>6000</v>
      </c>
      <c r="E85" s="63">
        <v>6000</v>
      </c>
      <c r="F85" s="63">
        <v>6000</v>
      </c>
    </row>
    <row r="86" spans="1:6" x14ac:dyDescent="0.2">
      <c r="A86" s="54">
        <f t="shared" si="18"/>
        <v>3</v>
      </c>
      <c r="B86" s="195" t="s">
        <v>178</v>
      </c>
      <c r="C86" s="100" t="s">
        <v>179</v>
      </c>
      <c r="D86" s="62"/>
      <c r="E86" s="62"/>
      <c r="F86" s="62"/>
    </row>
    <row r="87" spans="1:6" x14ac:dyDescent="0.2">
      <c r="A87" s="54">
        <f t="shared" si="18"/>
        <v>4</v>
      </c>
      <c r="B87" s="195" t="s">
        <v>180</v>
      </c>
      <c r="C87" s="100" t="s">
        <v>50</v>
      </c>
      <c r="D87" s="63">
        <v>3477.49</v>
      </c>
      <c r="E87" s="63">
        <v>3477.49</v>
      </c>
      <c r="F87" s="63">
        <v>3477.49</v>
      </c>
    </row>
    <row r="88" spans="1:6" x14ac:dyDescent="0.2">
      <c r="A88" s="54">
        <f t="shared" si="18"/>
        <v>4</v>
      </c>
      <c r="B88" s="196" t="s">
        <v>181</v>
      </c>
      <c r="C88" s="99" t="s">
        <v>182</v>
      </c>
      <c r="D88" s="63">
        <f>D89</f>
        <v>0</v>
      </c>
      <c r="E88" s="63">
        <f t="shared" ref="E88:F88" si="31">E89</f>
        <v>0</v>
      </c>
      <c r="F88" s="63">
        <f t="shared" si="31"/>
        <v>0</v>
      </c>
    </row>
    <row r="89" spans="1:6" x14ac:dyDescent="0.2">
      <c r="A89" s="54">
        <f t="shared" ref="A89:A107" si="32">LEN(B98)</f>
        <v>4</v>
      </c>
      <c r="B89" s="195" t="s">
        <v>183</v>
      </c>
      <c r="C89" s="100" t="s">
        <v>184</v>
      </c>
      <c r="D89" s="63"/>
      <c r="E89" s="63"/>
      <c r="F89" s="63"/>
    </row>
    <row r="90" spans="1:6" ht="12.75" x14ac:dyDescent="0.2">
      <c r="A90" s="54">
        <f t="shared" si="32"/>
        <v>2</v>
      </c>
      <c r="B90" s="196" t="s">
        <v>185</v>
      </c>
      <c r="C90" s="99" t="s">
        <v>34</v>
      </c>
      <c r="D90" s="61">
        <f>D91+D92</f>
        <v>200</v>
      </c>
      <c r="E90" s="61">
        <f t="shared" ref="E90:F90" si="33">E91+E92</f>
        <v>200</v>
      </c>
      <c r="F90" s="61">
        <f t="shared" si="33"/>
        <v>200</v>
      </c>
    </row>
    <row r="91" spans="1:6" x14ac:dyDescent="0.2">
      <c r="A91" s="54">
        <f t="shared" si="32"/>
        <v>3</v>
      </c>
      <c r="B91" s="195">
        <v>4241</v>
      </c>
      <c r="C91" s="100" t="s">
        <v>365</v>
      </c>
      <c r="D91" s="63">
        <v>200</v>
      </c>
      <c r="E91" s="63">
        <v>200</v>
      </c>
      <c r="F91" s="63">
        <v>200</v>
      </c>
    </row>
    <row r="92" spans="1:6" x14ac:dyDescent="0.2">
      <c r="A92" s="54">
        <f t="shared" si="32"/>
        <v>4</v>
      </c>
      <c r="B92" s="195" t="s">
        <v>186</v>
      </c>
      <c r="C92" s="100" t="s">
        <v>187</v>
      </c>
      <c r="D92" s="63"/>
      <c r="E92" s="63"/>
      <c r="F92" s="63"/>
    </row>
    <row r="93" spans="1:6" ht="12.75" x14ac:dyDescent="0.2">
      <c r="A93" s="54">
        <f t="shared" si="32"/>
        <v>2</v>
      </c>
      <c r="B93" s="196">
        <v>425</v>
      </c>
      <c r="C93" s="99" t="s">
        <v>188</v>
      </c>
      <c r="D93" s="61">
        <f>D94</f>
        <v>0</v>
      </c>
      <c r="E93" s="61">
        <f t="shared" ref="E93:F93" si="34">E94</f>
        <v>0</v>
      </c>
      <c r="F93" s="61">
        <f t="shared" si="34"/>
        <v>0</v>
      </c>
    </row>
    <row r="94" spans="1:6" x14ac:dyDescent="0.2">
      <c r="A94" s="54">
        <f t="shared" si="32"/>
        <v>3</v>
      </c>
      <c r="B94" s="195" t="s">
        <v>189</v>
      </c>
      <c r="C94" s="100" t="s">
        <v>190</v>
      </c>
      <c r="D94" s="62">
        <v>0</v>
      </c>
      <c r="E94" s="62">
        <v>0</v>
      </c>
      <c r="F94" s="62">
        <v>0</v>
      </c>
    </row>
    <row r="95" spans="1:6" ht="12.75" x14ac:dyDescent="0.2">
      <c r="A95" s="54">
        <f t="shared" si="32"/>
        <v>4</v>
      </c>
      <c r="B95" s="196" t="s">
        <v>191</v>
      </c>
      <c r="C95" s="99" t="s">
        <v>192</v>
      </c>
      <c r="D95" s="61">
        <f>D96+D97+D98</f>
        <v>0</v>
      </c>
      <c r="E95" s="61">
        <f t="shared" ref="E95:F95" si="35">E96+E97+E98</f>
        <v>0</v>
      </c>
      <c r="F95" s="61">
        <f t="shared" si="35"/>
        <v>0</v>
      </c>
    </row>
    <row r="96" spans="1:6" ht="12.75" x14ac:dyDescent="0.2">
      <c r="A96" s="54">
        <f t="shared" si="32"/>
        <v>2</v>
      </c>
      <c r="B96" s="195" t="s">
        <v>193</v>
      </c>
      <c r="C96" s="100" t="s">
        <v>194</v>
      </c>
      <c r="D96" s="61"/>
      <c r="E96" s="61"/>
      <c r="F96" s="61"/>
    </row>
    <row r="97" spans="1:6" x14ac:dyDescent="0.2">
      <c r="A97" s="54">
        <f t="shared" si="32"/>
        <v>3</v>
      </c>
      <c r="B97" s="195" t="s">
        <v>195</v>
      </c>
      <c r="C97" s="100" t="s">
        <v>196</v>
      </c>
      <c r="D97" s="62"/>
      <c r="E97" s="62"/>
      <c r="F97" s="62"/>
    </row>
    <row r="98" spans="1:6" x14ac:dyDescent="0.2">
      <c r="A98" s="54">
        <f t="shared" si="32"/>
        <v>4</v>
      </c>
      <c r="B98" s="195" t="s">
        <v>197</v>
      </c>
      <c r="C98" s="100" t="s">
        <v>198</v>
      </c>
      <c r="D98" s="63"/>
      <c r="E98" s="63"/>
      <c r="F98" s="63"/>
    </row>
    <row r="99" spans="1:6" ht="25.5" x14ac:dyDescent="0.2">
      <c r="A99" s="54">
        <f t="shared" si="32"/>
        <v>3</v>
      </c>
      <c r="B99" s="197" t="s">
        <v>199</v>
      </c>
      <c r="C99" s="98" t="s">
        <v>200</v>
      </c>
      <c r="D99" s="61">
        <f>D100+D102+D105</f>
        <v>0</v>
      </c>
      <c r="E99" s="61">
        <f t="shared" ref="E99:F99" si="36">E100+E102+E105</f>
        <v>0</v>
      </c>
      <c r="F99" s="61">
        <f t="shared" si="36"/>
        <v>0</v>
      </c>
    </row>
    <row r="100" spans="1:6" x14ac:dyDescent="0.2">
      <c r="A100" s="54">
        <f t="shared" si="32"/>
        <v>4</v>
      </c>
      <c r="B100" s="196" t="s">
        <v>201</v>
      </c>
      <c r="C100" s="99" t="s">
        <v>202</v>
      </c>
      <c r="D100" s="63"/>
      <c r="E100" s="63"/>
      <c r="F100" s="63"/>
    </row>
    <row r="101" spans="1:6" x14ac:dyDescent="0.2">
      <c r="A101" s="54">
        <f t="shared" si="32"/>
        <v>1</v>
      </c>
      <c r="B101" s="195" t="s">
        <v>203</v>
      </c>
      <c r="C101" s="100" t="s">
        <v>204</v>
      </c>
      <c r="D101" s="62">
        <v>0</v>
      </c>
      <c r="E101" s="62">
        <v>0</v>
      </c>
      <c r="F101" s="62">
        <v>0</v>
      </c>
    </row>
    <row r="102" spans="1:6" ht="12.75" x14ac:dyDescent="0.2">
      <c r="A102" s="54">
        <f t="shared" si="32"/>
        <v>2</v>
      </c>
      <c r="B102" s="197" t="s">
        <v>205</v>
      </c>
      <c r="C102" s="98" t="s">
        <v>206</v>
      </c>
      <c r="D102" s="61">
        <f>D103</f>
        <v>0</v>
      </c>
      <c r="E102" s="61">
        <f t="shared" ref="E102:F102" si="37">E103</f>
        <v>0</v>
      </c>
      <c r="F102" s="61">
        <f t="shared" si="37"/>
        <v>0</v>
      </c>
    </row>
    <row r="103" spans="1:6" x14ac:dyDescent="0.2">
      <c r="A103" s="54">
        <f t="shared" si="32"/>
        <v>3</v>
      </c>
      <c r="B103" s="196" t="s">
        <v>207</v>
      </c>
      <c r="C103" s="99" t="s">
        <v>208</v>
      </c>
      <c r="D103" s="62">
        <f>D104</f>
        <v>0</v>
      </c>
      <c r="E103" s="62">
        <f t="shared" ref="E103:F103" si="38">E104</f>
        <v>0</v>
      </c>
      <c r="F103" s="62">
        <f t="shared" si="38"/>
        <v>0</v>
      </c>
    </row>
    <row r="104" spans="1:6" x14ac:dyDescent="0.2">
      <c r="A104" s="54">
        <f t="shared" si="32"/>
        <v>4</v>
      </c>
      <c r="B104" s="195" t="s">
        <v>209</v>
      </c>
      <c r="C104" s="100" t="s">
        <v>208</v>
      </c>
      <c r="D104" s="62"/>
      <c r="E104" s="62"/>
      <c r="F104" s="62"/>
    </row>
    <row r="105" spans="1:6" ht="12.75" x14ac:dyDescent="0.2">
      <c r="A105" s="54">
        <f t="shared" si="32"/>
        <v>2</v>
      </c>
      <c r="B105" s="197" t="s">
        <v>210</v>
      </c>
      <c r="C105" s="98" t="s">
        <v>211</v>
      </c>
      <c r="D105" s="62">
        <f>D106+D108</f>
        <v>0</v>
      </c>
      <c r="E105" s="62">
        <f t="shared" ref="E105:F105" si="39">E106+E108</f>
        <v>0</v>
      </c>
      <c r="F105" s="62">
        <f t="shared" si="39"/>
        <v>0</v>
      </c>
    </row>
    <row r="106" spans="1:6" x14ac:dyDescent="0.2">
      <c r="A106" s="54">
        <f t="shared" si="32"/>
        <v>3</v>
      </c>
      <c r="B106" s="196" t="s">
        <v>212</v>
      </c>
      <c r="C106" s="99" t="s">
        <v>51</v>
      </c>
      <c r="D106" s="62">
        <f>D107</f>
        <v>0</v>
      </c>
      <c r="E106" s="62">
        <f t="shared" ref="E106:F106" si="40">E107</f>
        <v>0</v>
      </c>
      <c r="F106" s="62">
        <f t="shared" si="40"/>
        <v>0</v>
      </c>
    </row>
    <row r="107" spans="1:6" x14ac:dyDescent="0.2">
      <c r="A107" s="54">
        <f t="shared" si="32"/>
        <v>4</v>
      </c>
      <c r="B107" s="195" t="s">
        <v>213</v>
      </c>
      <c r="C107" s="100" t="s">
        <v>51</v>
      </c>
      <c r="D107" s="62"/>
      <c r="E107" s="62"/>
      <c r="F107" s="62"/>
    </row>
    <row r="108" spans="1:6" x14ac:dyDescent="0.2">
      <c r="B108" s="196">
        <v>452</v>
      </c>
      <c r="C108" s="99" t="s">
        <v>214</v>
      </c>
      <c r="D108" s="62">
        <f>D109</f>
        <v>0</v>
      </c>
      <c r="E108" s="62">
        <f t="shared" ref="E108:F108" si="41">E109</f>
        <v>0</v>
      </c>
      <c r="F108" s="62">
        <f t="shared" si="41"/>
        <v>0</v>
      </c>
    </row>
    <row r="109" spans="1:6" x14ac:dyDescent="0.2">
      <c r="B109" s="195" t="s">
        <v>215</v>
      </c>
      <c r="C109" s="100" t="s">
        <v>214</v>
      </c>
      <c r="D109" s="62"/>
      <c r="E109" s="62"/>
      <c r="F109" s="62"/>
    </row>
    <row r="110" spans="1:6" ht="12.75" x14ac:dyDescent="0.2">
      <c r="B110" s="197" t="s">
        <v>216</v>
      </c>
      <c r="C110" s="98" t="s">
        <v>217</v>
      </c>
      <c r="D110" s="62">
        <f>D111+D114</f>
        <v>0</v>
      </c>
      <c r="E110" s="62">
        <f t="shared" ref="E110:F110" si="42">E111+E114</f>
        <v>0</v>
      </c>
      <c r="F110" s="62">
        <f t="shared" si="42"/>
        <v>0</v>
      </c>
    </row>
    <row r="111" spans="1:6" ht="12.75" x14ac:dyDescent="0.2">
      <c r="B111" s="197" t="s">
        <v>218</v>
      </c>
      <c r="C111" s="98" t="s">
        <v>219</v>
      </c>
      <c r="D111" s="62">
        <f>D112</f>
        <v>0</v>
      </c>
      <c r="E111" s="62">
        <f t="shared" ref="E111:F112" si="43">E112</f>
        <v>0</v>
      </c>
      <c r="F111" s="62">
        <f t="shared" si="43"/>
        <v>0</v>
      </c>
    </row>
    <row r="112" spans="1:6" x14ac:dyDescent="0.2">
      <c r="B112" s="196" t="s">
        <v>220</v>
      </c>
      <c r="C112" s="99" t="s">
        <v>221</v>
      </c>
      <c r="D112" s="62">
        <f>D113</f>
        <v>0</v>
      </c>
      <c r="E112" s="62">
        <f t="shared" si="43"/>
        <v>0</v>
      </c>
      <c r="F112" s="62">
        <f t="shared" si="43"/>
        <v>0</v>
      </c>
    </row>
    <row r="113" spans="2:6" x14ac:dyDescent="0.2">
      <c r="B113" s="195" t="s">
        <v>222</v>
      </c>
      <c r="C113" s="100" t="s">
        <v>221</v>
      </c>
      <c r="D113" s="62"/>
      <c r="E113" s="62"/>
      <c r="F113" s="62"/>
    </row>
    <row r="114" spans="2:6" ht="12.75" x14ac:dyDescent="0.2">
      <c r="B114" s="197" t="s">
        <v>223</v>
      </c>
      <c r="C114" s="98" t="s">
        <v>224</v>
      </c>
      <c r="D114" s="62">
        <f>D115</f>
        <v>0</v>
      </c>
      <c r="E114" s="62">
        <f t="shared" ref="E114:F115" si="44">E115</f>
        <v>0</v>
      </c>
      <c r="F114" s="62">
        <f t="shared" si="44"/>
        <v>0</v>
      </c>
    </row>
    <row r="115" spans="2:6" ht="24" x14ac:dyDescent="0.2">
      <c r="B115" s="196" t="s">
        <v>225</v>
      </c>
      <c r="C115" s="99" t="s">
        <v>226</v>
      </c>
      <c r="D115" s="62">
        <f>D116</f>
        <v>0</v>
      </c>
      <c r="E115" s="62">
        <f t="shared" si="44"/>
        <v>0</v>
      </c>
      <c r="F115" s="62">
        <f t="shared" si="44"/>
        <v>0</v>
      </c>
    </row>
    <row r="116" spans="2:6" ht="22.5" x14ac:dyDescent="0.2">
      <c r="B116" s="195" t="s">
        <v>227</v>
      </c>
      <c r="C116" s="100" t="s">
        <v>228</v>
      </c>
      <c r="D116" s="62"/>
      <c r="E116" s="62"/>
      <c r="F116" s="62"/>
    </row>
  </sheetData>
  <autoFilter ref="A2:F107"/>
  <mergeCells count="1">
    <mergeCell ref="C1:F1"/>
  </mergeCells>
  <pageMargins left="0.25" right="0.25" top="0.75" bottom="0.75" header="0.3" footer="0.3"/>
  <pageSetup paperSize="9" scale="90" fitToHeight="0" orientation="portrait" r:id="rId1"/>
  <ignoredErrors>
    <ignoredError sqref="B10 B3: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6" zoomScaleNormal="100" workbookViewId="0">
      <selection activeCell="K42" sqref="K42"/>
    </sheetView>
  </sheetViews>
  <sheetFormatPr defaultColWidth="11.42578125" defaultRowHeight="12.75" x14ac:dyDescent="0.2"/>
  <cols>
    <col min="1" max="1" width="16" style="18" customWidth="1"/>
    <col min="2" max="3" width="17.5703125" style="18" customWidth="1"/>
    <col min="4" max="4" width="17.5703125" style="30" customWidth="1"/>
    <col min="5" max="8" width="17.5703125" style="41" customWidth="1"/>
    <col min="9" max="9" width="18.85546875" style="41" customWidth="1"/>
    <col min="10" max="10" width="14.28515625" style="41" customWidth="1"/>
    <col min="11" max="11" width="7.85546875" style="41" customWidth="1"/>
    <col min="12" max="16384" width="11.42578125" style="41"/>
  </cols>
  <sheetData>
    <row r="1" spans="1:9" ht="24" customHeight="1" x14ac:dyDescent="0.2">
      <c r="A1" s="235" t="s">
        <v>7</v>
      </c>
      <c r="B1" s="235"/>
      <c r="C1" s="235"/>
      <c r="D1" s="235"/>
      <c r="E1" s="235"/>
      <c r="F1" s="235"/>
      <c r="G1" s="235"/>
      <c r="H1" s="235"/>
    </row>
    <row r="2" spans="1:9" s="1" customFormat="1" ht="13.5" thickBot="1" x14ac:dyDescent="0.25">
      <c r="A2" s="10"/>
      <c r="I2" s="11" t="s">
        <v>8</v>
      </c>
    </row>
    <row r="3" spans="1:9" s="1" customFormat="1" ht="26.25" thickBot="1" x14ac:dyDescent="0.25">
      <c r="A3" s="37" t="s">
        <v>9</v>
      </c>
      <c r="B3" s="236" t="s">
        <v>40</v>
      </c>
      <c r="C3" s="237"/>
      <c r="D3" s="237"/>
      <c r="E3" s="237"/>
      <c r="F3" s="237"/>
      <c r="G3" s="237"/>
      <c r="H3" s="237"/>
      <c r="I3" s="238"/>
    </row>
    <row r="4" spans="1:9" s="1" customFormat="1" ht="90" thickBot="1" x14ac:dyDescent="0.25">
      <c r="A4" s="38" t="s">
        <v>10</v>
      </c>
      <c r="B4" s="12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299</v>
      </c>
      <c r="H4" s="108" t="s">
        <v>16</v>
      </c>
      <c r="I4" s="14" t="s">
        <v>330</v>
      </c>
    </row>
    <row r="5" spans="1:9" s="1" customFormat="1" x14ac:dyDescent="0.2">
      <c r="A5" s="158">
        <v>64132</v>
      </c>
      <c r="B5" s="172"/>
      <c r="C5" s="173">
        <v>720</v>
      </c>
      <c r="D5" s="174"/>
      <c r="E5" s="175"/>
      <c r="F5" s="175"/>
      <c r="G5" s="176"/>
      <c r="H5" s="176"/>
      <c r="I5" s="177"/>
    </row>
    <row r="6" spans="1:9" s="1" customFormat="1" x14ac:dyDescent="0.2">
      <c r="A6" s="159">
        <v>66151</v>
      </c>
      <c r="B6" s="178"/>
      <c r="C6" s="179">
        <v>37260</v>
      </c>
      <c r="D6" s="179"/>
      <c r="E6" s="179"/>
      <c r="F6" s="179"/>
      <c r="G6" s="180"/>
      <c r="H6" s="181"/>
      <c r="I6" s="182"/>
    </row>
    <row r="7" spans="1:9" s="1" customFormat="1" x14ac:dyDescent="0.2">
      <c r="A7" s="159">
        <v>65268</v>
      </c>
      <c r="B7" s="178"/>
      <c r="C7" s="179"/>
      <c r="D7" s="179">
        <v>20000</v>
      </c>
      <c r="E7" s="179"/>
      <c r="F7" s="179"/>
      <c r="G7" s="180"/>
      <c r="H7" s="181"/>
      <c r="I7" s="182"/>
    </row>
    <row r="8" spans="1:9" s="1" customFormat="1" x14ac:dyDescent="0.2">
      <c r="A8" s="159">
        <v>63612</v>
      </c>
      <c r="B8" s="178"/>
      <c r="C8" s="179"/>
      <c r="D8" s="179"/>
      <c r="E8" s="179">
        <f>10060+1973.4</f>
        <v>12033.4</v>
      </c>
      <c r="F8" s="179"/>
      <c r="G8" s="180"/>
      <c r="H8" s="181"/>
      <c r="I8" s="182"/>
    </row>
    <row r="9" spans="1:9" s="1" customFormat="1" x14ac:dyDescent="0.2">
      <c r="A9" s="159">
        <v>63811</v>
      </c>
      <c r="B9" s="178"/>
      <c r="C9" s="179"/>
      <c r="D9" s="179"/>
      <c r="E9" s="179">
        <v>7896.2</v>
      </c>
      <c r="F9" s="179"/>
      <c r="G9" s="180"/>
      <c r="H9" s="181"/>
      <c r="I9" s="182"/>
    </row>
    <row r="10" spans="1:9" s="1" customFormat="1" x14ac:dyDescent="0.2">
      <c r="A10" s="159">
        <v>66314</v>
      </c>
      <c r="B10" s="178"/>
      <c r="C10" s="179"/>
      <c r="D10" s="179"/>
      <c r="E10" s="179"/>
      <c r="F10" s="179">
        <v>5000</v>
      </c>
      <c r="G10" s="180"/>
      <c r="H10" s="181"/>
      <c r="I10" s="182"/>
    </row>
    <row r="11" spans="1:9" s="1" customFormat="1" x14ac:dyDescent="0.2">
      <c r="A11" s="159">
        <v>72119</v>
      </c>
      <c r="B11" s="178"/>
      <c r="C11" s="179"/>
      <c r="D11" s="179"/>
      <c r="E11" s="179"/>
      <c r="F11" s="179"/>
      <c r="G11" s="180">
        <v>908.4</v>
      </c>
      <c r="H11" s="181"/>
      <c r="I11" s="182"/>
    </row>
    <row r="12" spans="1:9" s="1" customFormat="1" x14ac:dyDescent="0.2">
      <c r="A12" s="159">
        <v>63612</v>
      </c>
      <c r="B12" s="178">
        <v>5313827.22</v>
      </c>
      <c r="C12" s="179"/>
      <c r="D12" s="179"/>
      <c r="E12" s="179"/>
      <c r="F12" s="179"/>
      <c r="G12" s="180"/>
      <c r="H12" s="181"/>
      <c r="I12" s="182"/>
    </row>
    <row r="13" spans="1:9" s="1" customFormat="1" ht="13.5" thickBot="1" x14ac:dyDescent="0.25">
      <c r="A13" s="15"/>
      <c r="B13" s="183"/>
      <c r="C13" s="184"/>
      <c r="D13" s="184"/>
      <c r="E13" s="184"/>
      <c r="F13" s="184"/>
      <c r="G13" s="185"/>
      <c r="H13" s="185"/>
      <c r="I13" s="182"/>
    </row>
    <row r="14" spans="1:9" s="1" customFormat="1" ht="30" customHeight="1" thickBot="1" x14ac:dyDescent="0.25">
      <c r="A14" s="16" t="s">
        <v>17</v>
      </c>
      <c r="B14" s="186">
        <f>SUM(B5:B13)</f>
        <v>5313827.22</v>
      </c>
      <c r="C14" s="186">
        <f t="shared" ref="C14:I14" si="0">SUM(C5:C13)</f>
        <v>37980</v>
      </c>
      <c r="D14" s="186">
        <f t="shared" si="0"/>
        <v>20000</v>
      </c>
      <c r="E14" s="186">
        <f t="shared" si="0"/>
        <v>19929.599999999999</v>
      </c>
      <c r="F14" s="186">
        <f t="shared" si="0"/>
        <v>5000</v>
      </c>
      <c r="G14" s="186">
        <f t="shared" si="0"/>
        <v>908.4</v>
      </c>
      <c r="H14" s="186">
        <f t="shared" si="0"/>
        <v>0</v>
      </c>
      <c r="I14" s="187">
        <f t="shared" si="0"/>
        <v>0</v>
      </c>
    </row>
    <row r="15" spans="1:9" s="1" customFormat="1" ht="28.5" customHeight="1" thickBot="1" x14ac:dyDescent="0.25">
      <c r="A15" s="16" t="s">
        <v>41</v>
      </c>
      <c r="B15" s="239">
        <f>B14+C14+D14+E14+F14+G14+I14</f>
        <v>5397645.2199999997</v>
      </c>
      <c r="C15" s="240"/>
      <c r="D15" s="240"/>
      <c r="E15" s="240"/>
      <c r="F15" s="240"/>
      <c r="G15" s="240"/>
      <c r="H15" s="240"/>
      <c r="I15" s="241"/>
    </row>
    <row r="16" spans="1:9" ht="13.5" thickBot="1" x14ac:dyDescent="0.25">
      <c r="A16" s="42"/>
      <c r="B16" s="42"/>
      <c r="C16" s="42"/>
      <c r="D16" s="8"/>
      <c r="E16" s="17"/>
      <c r="H16" s="11"/>
    </row>
    <row r="17" spans="1:9" ht="24" customHeight="1" thickBot="1" x14ac:dyDescent="0.25">
      <c r="A17" s="39" t="s">
        <v>9</v>
      </c>
      <c r="B17" s="236" t="s">
        <v>296</v>
      </c>
      <c r="C17" s="237"/>
      <c r="D17" s="237"/>
      <c r="E17" s="237"/>
      <c r="F17" s="237"/>
      <c r="G17" s="237"/>
      <c r="H17" s="237"/>
      <c r="I17" s="238"/>
    </row>
    <row r="18" spans="1:9" ht="90" thickBot="1" x14ac:dyDescent="0.25">
      <c r="A18" s="40" t="s">
        <v>10</v>
      </c>
      <c r="B18" s="12" t="s">
        <v>11</v>
      </c>
      <c r="C18" s="13" t="s">
        <v>12</v>
      </c>
      <c r="D18" s="13" t="s">
        <v>13</v>
      </c>
      <c r="E18" s="13" t="s">
        <v>14</v>
      </c>
      <c r="F18" s="13" t="s">
        <v>15</v>
      </c>
      <c r="G18" s="13" t="s">
        <v>299</v>
      </c>
      <c r="H18" s="108" t="s">
        <v>16</v>
      </c>
      <c r="I18" s="14" t="s">
        <v>330</v>
      </c>
    </row>
    <row r="19" spans="1:9" x14ac:dyDescent="0.2">
      <c r="A19" s="158">
        <v>64132</v>
      </c>
      <c r="B19" s="2"/>
      <c r="C19" s="161">
        <v>720</v>
      </c>
      <c r="D19" s="3"/>
      <c r="E19" s="4"/>
      <c r="F19" s="4"/>
      <c r="G19" s="5"/>
      <c r="H19" s="5"/>
      <c r="I19" s="6"/>
    </row>
    <row r="20" spans="1:9" x14ac:dyDescent="0.2">
      <c r="A20" s="159">
        <v>66151</v>
      </c>
      <c r="B20" s="162"/>
      <c r="C20" s="163">
        <f>34900+11960+4800</f>
        <v>51660</v>
      </c>
      <c r="D20" s="163"/>
      <c r="E20" s="163"/>
      <c r="F20" s="163"/>
      <c r="G20" s="164"/>
      <c r="H20" s="164"/>
      <c r="I20" s="165"/>
    </row>
    <row r="21" spans="1:9" x14ac:dyDescent="0.2">
      <c r="A21" s="159">
        <v>65268</v>
      </c>
      <c r="B21" s="162"/>
      <c r="C21" s="163"/>
      <c r="D21" s="163">
        <v>20000</v>
      </c>
      <c r="E21" s="163"/>
      <c r="F21" s="163"/>
      <c r="G21" s="164"/>
      <c r="H21" s="164"/>
      <c r="I21" s="165"/>
    </row>
    <row r="22" spans="1:9" x14ac:dyDescent="0.2">
      <c r="A22" s="159">
        <v>63612</v>
      </c>
      <c r="B22" s="162"/>
      <c r="C22" s="163"/>
      <c r="D22" s="163"/>
      <c r="E22" s="163">
        <f>10060+1973.4-7060</f>
        <v>4973.3999999999996</v>
      </c>
      <c r="F22" s="163"/>
      <c r="G22" s="164"/>
      <c r="H22" s="164"/>
      <c r="I22" s="165"/>
    </row>
    <row r="23" spans="1:9" x14ac:dyDescent="0.2">
      <c r="A23" s="159">
        <v>63811</v>
      </c>
      <c r="B23" s="162"/>
      <c r="C23" s="163"/>
      <c r="D23" s="163"/>
      <c r="E23" s="163">
        <v>7896.2</v>
      </c>
      <c r="F23" s="163"/>
      <c r="G23" s="164"/>
      <c r="H23" s="164"/>
      <c r="I23" s="165"/>
    </row>
    <row r="24" spans="1:9" x14ac:dyDescent="0.2">
      <c r="A24" s="159">
        <v>66314</v>
      </c>
      <c r="B24" s="162"/>
      <c r="C24" s="163"/>
      <c r="D24" s="163"/>
      <c r="E24" s="163"/>
      <c r="F24" s="163">
        <v>5000</v>
      </c>
      <c r="G24" s="164"/>
      <c r="H24" s="164"/>
      <c r="I24" s="165"/>
    </row>
    <row r="25" spans="1:9" x14ac:dyDescent="0.2">
      <c r="A25" s="159">
        <v>72119</v>
      </c>
      <c r="B25" s="162"/>
      <c r="C25" s="163"/>
      <c r="D25" s="163"/>
      <c r="E25" s="163"/>
      <c r="F25" s="163"/>
      <c r="G25" s="164">
        <v>908.4</v>
      </c>
      <c r="H25" s="164"/>
      <c r="I25" s="165"/>
    </row>
    <row r="26" spans="1:9" x14ac:dyDescent="0.2">
      <c r="A26" s="159">
        <v>63612</v>
      </c>
      <c r="B26" s="162">
        <v>5313827.22</v>
      </c>
      <c r="C26" s="163"/>
      <c r="D26" s="163"/>
      <c r="E26" s="163"/>
      <c r="F26" s="163"/>
      <c r="G26" s="164"/>
      <c r="H26" s="164"/>
      <c r="I26" s="165"/>
    </row>
    <row r="27" spans="1:9" ht="13.5" thickBot="1" x14ac:dyDescent="0.25">
      <c r="A27" s="160"/>
      <c r="B27" s="166"/>
      <c r="C27" s="167"/>
      <c r="D27" s="167"/>
      <c r="E27" s="167"/>
      <c r="F27" s="167"/>
      <c r="G27" s="168"/>
      <c r="H27" s="168"/>
      <c r="I27" s="169"/>
    </row>
    <row r="28" spans="1:9" s="1" customFormat="1" ht="30" customHeight="1" thickBot="1" x14ac:dyDescent="0.25">
      <c r="A28" s="16" t="s">
        <v>17</v>
      </c>
      <c r="B28" s="170">
        <f>SUM(B19:B27)</f>
        <v>5313827.22</v>
      </c>
      <c r="C28" s="171">
        <f>SUM(C19:C27)</f>
        <v>52380</v>
      </c>
      <c r="D28" s="171">
        <f t="shared" ref="D28:I28" si="1">SUM(D19:D27)</f>
        <v>20000</v>
      </c>
      <c r="E28" s="171">
        <f t="shared" si="1"/>
        <v>12869.599999999999</v>
      </c>
      <c r="F28" s="171">
        <f t="shared" si="1"/>
        <v>5000</v>
      </c>
      <c r="G28" s="171">
        <f t="shared" si="1"/>
        <v>908.4</v>
      </c>
      <c r="H28" s="171">
        <f t="shared" si="1"/>
        <v>0</v>
      </c>
      <c r="I28" s="171">
        <f t="shared" si="1"/>
        <v>0</v>
      </c>
    </row>
    <row r="29" spans="1:9" s="1" customFormat="1" ht="28.5" customHeight="1" thickBot="1" x14ac:dyDescent="0.25">
      <c r="A29" s="16" t="s">
        <v>295</v>
      </c>
      <c r="B29" s="242">
        <f>B28+C28+D28+E28+F28+G28+I28</f>
        <v>5404985.2199999997</v>
      </c>
      <c r="C29" s="243"/>
      <c r="D29" s="243"/>
      <c r="E29" s="243"/>
      <c r="F29" s="243"/>
      <c r="G29" s="243"/>
      <c r="H29" s="243"/>
      <c r="I29" s="244"/>
    </row>
    <row r="30" spans="1:9" ht="13.5" thickBot="1" x14ac:dyDescent="0.25">
      <c r="D30" s="66"/>
      <c r="E30" s="67"/>
    </row>
    <row r="31" spans="1:9" ht="26.25" thickBot="1" x14ac:dyDescent="0.25">
      <c r="A31" s="39" t="s">
        <v>9</v>
      </c>
      <c r="B31" s="236" t="s">
        <v>342</v>
      </c>
      <c r="C31" s="237"/>
      <c r="D31" s="237"/>
      <c r="E31" s="237"/>
      <c r="F31" s="237"/>
      <c r="G31" s="237"/>
      <c r="H31" s="237"/>
      <c r="I31" s="238"/>
    </row>
    <row r="32" spans="1:9" ht="90" thickBot="1" x14ac:dyDescent="0.25">
      <c r="A32" s="40" t="s">
        <v>10</v>
      </c>
      <c r="B32" s="12" t="s">
        <v>11</v>
      </c>
      <c r="C32" s="13" t="s">
        <v>12</v>
      </c>
      <c r="D32" s="13" t="s">
        <v>13</v>
      </c>
      <c r="E32" s="13" t="s">
        <v>14</v>
      </c>
      <c r="F32" s="13" t="s">
        <v>15</v>
      </c>
      <c r="G32" s="13" t="s">
        <v>299</v>
      </c>
      <c r="H32" s="108" t="s">
        <v>16</v>
      </c>
      <c r="I32" s="14" t="s">
        <v>330</v>
      </c>
    </row>
    <row r="33" spans="1:9" x14ac:dyDescent="0.2">
      <c r="A33" s="158">
        <v>64132</v>
      </c>
      <c r="B33" s="2"/>
      <c r="C33" s="161">
        <v>720</v>
      </c>
      <c r="D33" s="3"/>
      <c r="E33" s="4"/>
      <c r="F33" s="4"/>
      <c r="G33" s="5"/>
      <c r="H33" s="5"/>
      <c r="I33" s="6"/>
    </row>
    <row r="34" spans="1:9" x14ac:dyDescent="0.2">
      <c r="A34" s="159">
        <v>66151</v>
      </c>
      <c r="B34" s="162"/>
      <c r="C34" s="163">
        <v>51660</v>
      </c>
      <c r="D34" s="163"/>
      <c r="E34" s="163"/>
      <c r="F34" s="163"/>
      <c r="G34" s="164"/>
      <c r="H34" s="164"/>
      <c r="I34" s="165"/>
    </row>
    <row r="35" spans="1:9" x14ac:dyDescent="0.2">
      <c r="A35" s="159">
        <v>65268</v>
      </c>
      <c r="B35" s="162"/>
      <c r="C35" s="163"/>
      <c r="D35" s="163">
        <v>20000</v>
      </c>
      <c r="E35" s="163"/>
      <c r="F35" s="163"/>
      <c r="G35" s="164"/>
      <c r="H35" s="164"/>
      <c r="I35" s="165"/>
    </row>
    <row r="36" spans="1:9" x14ac:dyDescent="0.2">
      <c r="A36" s="159">
        <v>63612</v>
      </c>
      <c r="B36" s="162"/>
      <c r="C36" s="163"/>
      <c r="D36" s="163"/>
      <c r="E36" s="163">
        <f>10060+1973.4-7060</f>
        <v>4973.3999999999996</v>
      </c>
      <c r="F36" s="163"/>
      <c r="G36" s="164"/>
      <c r="H36" s="164"/>
      <c r="I36" s="165"/>
    </row>
    <row r="37" spans="1:9" x14ac:dyDescent="0.2">
      <c r="A37" s="159">
        <v>63811</v>
      </c>
      <c r="B37" s="162"/>
      <c r="C37" s="163"/>
      <c r="D37" s="163"/>
      <c r="E37" s="163">
        <v>7896.2</v>
      </c>
      <c r="F37" s="163"/>
      <c r="G37" s="164"/>
      <c r="H37" s="164"/>
      <c r="I37" s="165"/>
    </row>
    <row r="38" spans="1:9" ht="13.5" customHeight="1" x14ac:dyDescent="0.2">
      <c r="A38" s="159">
        <v>66314</v>
      </c>
      <c r="B38" s="162"/>
      <c r="C38" s="163"/>
      <c r="D38" s="163"/>
      <c r="E38" s="163"/>
      <c r="F38" s="163">
        <v>5000</v>
      </c>
      <c r="G38" s="164"/>
      <c r="H38" s="164"/>
      <c r="I38" s="165"/>
    </row>
    <row r="39" spans="1:9" ht="13.5" customHeight="1" x14ac:dyDescent="0.2">
      <c r="A39" s="159">
        <v>72119</v>
      </c>
      <c r="B39" s="162"/>
      <c r="C39" s="163"/>
      <c r="D39" s="163"/>
      <c r="E39" s="163"/>
      <c r="F39" s="163"/>
      <c r="G39" s="164">
        <v>908.4</v>
      </c>
      <c r="H39" s="164"/>
      <c r="I39" s="165"/>
    </row>
    <row r="40" spans="1:9" ht="13.5" customHeight="1" x14ac:dyDescent="0.2">
      <c r="A40" s="159">
        <v>63612</v>
      </c>
      <c r="B40" s="162">
        <v>5313827.22</v>
      </c>
      <c r="C40" s="163"/>
      <c r="D40" s="163"/>
      <c r="E40" s="163"/>
      <c r="F40" s="163"/>
      <c r="G40" s="164"/>
      <c r="H40" s="164"/>
      <c r="I40" s="165"/>
    </row>
    <row r="41" spans="1:9" ht="13.5" thickBot="1" x14ac:dyDescent="0.25">
      <c r="A41" s="160"/>
      <c r="B41" s="166"/>
      <c r="C41" s="167"/>
      <c r="D41" s="167"/>
      <c r="E41" s="167"/>
      <c r="F41" s="167"/>
      <c r="G41" s="168"/>
      <c r="H41" s="168"/>
      <c r="I41" s="169"/>
    </row>
    <row r="42" spans="1:9" s="1" customFormat="1" ht="30" customHeight="1" thickBot="1" x14ac:dyDescent="0.25">
      <c r="A42" s="16" t="s">
        <v>17</v>
      </c>
      <c r="B42" s="170">
        <f>SUM(B33:B41)</f>
        <v>5313827.22</v>
      </c>
      <c r="C42" s="170">
        <f t="shared" ref="C42:I42" si="2">SUM(C33:C41)</f>
        <v>52380</v>
      </c>
      <c r="D42" s="170">
        <f t="shared" si="2"/>
        <v>20000</v>
      </c>
      <c r="E42" s="170">
        <f t="shared" si="2"/>
        <v>12869.599999999999</v>
      </c>
      <c r="F42" s="170">
        <f t="shared" si="2"/>
        <v>5000</v>
      </c>
      <c r="G42" s="170">
        <f t="shared" si="2"/>
        <v>908.4</v>
      </c>
      <c r="H42" s="170">
        <f t="shared" si="2"/>
        <v>0</v>
      </c>
      <c r="I42" s="171">
        <f t="shared" si="2"/>
        <v>0</v>
      </c>
    </row>
    <row r="43" spans="1:9" s="1" customFormat="1" ht="28.5" customHeight="1" thickBot="1" x14ac:dyDescent="0.25">
      <c r="A43" s="16" t="s">
        <v>343</v>
      </c>
      <c r="B43" s="242">
        <f>B42+C42+D42+E42+F42+G42+I42</f>
        <v>5404985.2199999997</v>
      </c>
      <c r="C43" s="243"/>
      <c r="D43" s="243"/>
      <c r="E43" s="243"/>
      <c r="F43" s="243"/>
      <c r="G43" s="243"/>
      <c r="H43" s="243"/>
      <c r="I43" s="244"/>
    </row>
    <row r="44" spans="1:9" ht="13.5" customHeight="1" x14ac:dyDescent="0.2">
      <c r="C44" s="19"/>
      <c r="D44" s="66"/>
      <c r="E44" s="68"/>
    </row>
    <row r="45" spans="1:9" ht="13.5" customHeight="1" x14ac:dyDescent="0.2">
      <c r="C45" s="19"/>
      <c r="D45" s="69"/>
      <c r="E45" s="70"/>
    </row>
    <row r="46" spans="1:9" ht="13.5" customHeight="1" x14ac:dyDescent="0.2">
      <c r="D46" s="71"/>
      <c r="E46" s="72"/>
    </row>
    <row r="47" spans="1:9" ht="13.5" customHeight="1" x14ac:dyDescent="0.2">
      <c r="D47" s="73"/>
      <c r="E47" s="74"/>
    </row>
    <row r="48" spans="1:9" ht="13.5" customHeight="1" x14ac:dyDescent="0.2">
      <c r="D48" s="66"/>
      <c r="E48" s="67"/>
    </row>
    <row r="49" spans="2:5" ht="28.5" customHeight="1" x14ac:dyDescent="0.2">
      <c r="C49" s="19"/>
      <c r="D49" s="66"/>
      <c r="E49" s="75"/>
    </row>
    <row r="50" spans="2:5" ht="13.5" customHeight="1" x14ac:dyDescent="0.2">
      <c r="C50" s="19"/>
      <c r="D50" s="66"/>
      <c r="E50" s="70"/>
    </row>
    <row r="51" spans="2:5" ht="13.5" customHeight="1" x14ac:dyDescent="0.2">
      <c r="D51" s="66"/>
      <c r="E51" s="67"/>
    </row>
    <row r="52" spans="2:5" ht="13.5" customHeight="1" x14ac:dyDescent="0.2">
      <c r="D52" s="66"/>
      <c r="E52" s="74"/>
    </row>
    <row r="53" spans="2:5" ht="13.5" customHeight="1" x14ac:dyDescent="0.2">
      <c r="D53" s="66"/>
      <c r="E53" s="67"/>
    </row>
    <row r="54" spans="2:5" ht="22.5" customHeight="1" x14ac:dyDescent="0.2">
      <c r="D54" s="66"/>
      <c r="E54" s="76"/>
    </row>
    <row r="55" spans="2:5" ht="13.5" customHeight="1" x14ac:dyDescent="0.2">
      <c r="D55" s="71"/>
      <c r="E55" s="72"/>
    </row>
    <row r="56" spans="2:5" ht="13.5" customHeight="1" x14ac:dyDescent="0.2">
      <c r="B56" s="19"/>
      <c r="D56" s="71"/>
      <c r="E56" s="77"/>
    </row>
    <row r="57" spans="2:5" ht="13.5" customHeight="1" x14ac:dyDescent="0.2">
      <c r="C57" s="19"/>
      <c r="D57" s="71"/>
      <c r="E57" s="78"/>
    </row>
    <row r="58" spans="2:5" ht="13.5" customHeight="1" x14ac:dyDescent="0.2">
      <c r="C58" s="19"/>
      <c r="D58" s="73"/>
      <c r="E58" s="70"/>
    </row>
    <row r="59" spans="2:5" ht="13.5" customHeight="1" x14ac:dyDescent="0.2">
      <c r="D59" s="66"/>
      <c r="E59" s="67"/>
    </row>
    <row r="60" spans="2:5" ht="13.5" customHeight="1" x14ac:dyDescent="0.2">
      <c r="B60" s="19"/>
      <c r="D60" s="66"/>
      <c r="E60" s="68"/>
    </row>
    <row r="61" spans="2:5" ht="13.5" customHeight="1" x14ac:dyDescent="0.2">
      <c r="C61" s="19"/>
      <c r="D61" s="66"/>
      <c r="E61" s="77"/>
    </row>
    <row r="62" spans="2:5" ht="13.5" customHeight="1" x14ac:dyDescent="0.2">
      <c r="C62" s="19"/>
      <c r="D62" s="73"/>
      <c r="E62" s="70"/>
    </row>
    <row r="63" spans="2:5" ht="13.5" customHeight="1" x14ac:dyDescent="0.2">
      <c r="D63" s="71"/>
      <c r="E63" s="67"/>
    </row>
    <row r="64" spans="2:5" ht="13.5" customHeight="1" x14ac:dyDescent="0.2">
      <c r="C64" s="19"/>
      <c r="D64" s="71"/>
      <c r="E64" s="77"/>
    </row>
    <row r="65" spans="1:5" ht="22.5" customHeight="1" x14ac:dyDescent="0.2">
      <c r="D65" s="73"/>
      <c r="E65" s="76"/>
    </row>
    <row r="66" spans="1:5" ht="13.5" customHeight="1" x14ac:dyDescent="0.2">
      <c r="D66" s="66"/>
      <c r="E66" s="67"/>
    </row>
    <row r="67" spans="1:5" ht="13.5" customHeight="1" x14ac:dyDescent="0.2">
      <c r="D67" s="73"/>
      <c r="E67" s="70"/>
    </row>
    <row r="68" spans="1:5" ht="13.5" customHeight="1" x14ac:dyDescent="0.2">
      <c r="D68" s="66"/>
      <c r="E68" s="67"/>
    </row>
    <row r="69" spans="1:5" ht="13.5" customHeight="1" x14ac:dyDescent="0.2">
      <c r="D69" s="66"/>
      <c r="E69" s="67"/>
    </row>
    <row r="70" spans="1:5" ht="13.5" customHeight="1" x14ac:dyDescent="0.2">
      <c r="A70" s="19"/>
      <c r="D70" s="79"/>
      <c r="E70" s="77"/>
    </row>
    <row r="71" spans="1:5" ht="13.5" customHeight="1" x14ac:dyDescent="0.2">
      <c r="B71" s="19"/>
      <c r="C71" s="19"/>
      <c r="D71" s="80"/>
      <c r="E71" s="77"/>
    </row>
    <row r="72" spans="1:5" ht="13.5" customHeight="1" x14ac:dyDescent="0.2">
      <c r="B72" s="19"/>
      <c r="C72" s="19"/>
      <c r="D72" s="80"/>
      <c r="E72" s="68"/>
    </row>
    <row r="73" spans="1:5" ht="13.5" customHeight="1" x14ac:dyDescent="0.2">
      <c r="B73" s="19"/>
      <c r="C73" s="19"/>
      <c r="D73" s="73"/>
      <c r="E73" s="74"/>
    </row>
    <row r="74" spans="1:5" x14ac:dyDescent="0.2">
      <c r="D74" s="66"/>
      <c r="E74" s="67"/>
    </row>
    <row r="75" spans="1:5" x14ac:dyDescent="0.2">
      <c r="B75" s="19"/>
      <c r="D75" s="66"/>
      <c r="E75" s="77"/>
    </row>
    <row r="76" spans="1:5" x14ac:dyDescent="0.2">
      <c r="C76" s="19"/>
      <c r="D76" s="66"/>
      <c r="E76" s="68"/>
    </row>
    <row r="77" spans="1:5" x14ac:dyDescent="0.2">
      <c r="C77" s="19"/>
      <c r="D77" s="73"/>
      <c r="E77" s="70"/>
    </row>
    <row r="78" spans="1:5" x14ac:dyDescent="0.2">
      <c r="D78" s="66"/>
      <c r="E78" s="67"/>
    </row>
    <row r="79" spans="1:5" x14ac:dyDescent="0.2">
      <c r="D79" s="66"/>
      <c r="E79" s="67"/>
    </row>
    <row r="80" spans="1:5" x14ac:dyDescent="0.2">
      <c r="D80" s="20"/>
      <c r="E80" s="21"/>
    </row>
    <row r="81" spans="1:5" x14ac:dyDescent="0.2">
      <c r="D81" s="66"/>
      <c r="E81" s="67"/>
    </row>
    <row r="82" spans="1:5" x14ac:dyDescent="0.2">
      <c r="D82" s="66"/>
      <c r="E82" s="67"/>
    </row>
    <row r="83" spans="1:5" x14ac:dyDescent="0.2">
      <c r="D83" s="66"/>
      <c r="E83" s="67"/>
    </row>
    <row r="84" spans="1:5" x14ac:dyDescent="0.2">
      <c r="D84" s="73"/>
      <c r="E84" s="70"/>
    </row>
    <row r="85" spans="1:5" x14ac:dyDescent="0.2">
      <c r="D85" s="66"/>
      <c r="E85" s="67"/>
    </row>
    <row r="86" spans="1:5" x14ac:dyDescent="0.2">
      <c r="D86" s="73"/>
      <c r="E86" s="70"/>
    </row>
    <row r="87" spans="1:5" x14ac:dyDescent="0.2">
      <c r="D87" s="66"/>
      <c r="E87" s="67"/>
    </row>
    <row r="88" spans="1:5" x14ac:dyDescent="0.2">
      <c r="D88" s="66"/>
      <c r="E88" s="67"/>
    </row>
    <row r="89" spans="1:5" x14ac:dyDescent="0.2">
      <c r="D89" s="66"/>
      <c r="E89" s="67"/>
    </row>
    <row r="90" spans="1:5" x14ac:dyDescent="0.2">
      <c r="D90" s="66"/>
      <c r="E90" s="67"/>
    </row>
    <row r="91" spans="1:5" ht="28.5" customHeight="1" x14ac:dyDescent="0.2">
      <c r="A91" s="81"/>
      <c r="B91" s="81"/>
      <c r="C91" s="81"/>
      <c r="D91" s="82"/>
      <c r="E91" s="22"/>
    </row>
    <row r="92" spans="1:5" x14ac:dyDescent="0.2">
      <c r="C92" s="19"/>
      <c r="D92" s="66"/>
      <c r="E92" s="68"/>
    </row>
    <row r="93" spans="1:5" x14ac:dyDescent="0.2">
      <c r="D93" s="23"/>
      <c r="E93" s="24"/>
    </row>
    <row r="94" spans="1:5" x14ac:dyDescent="0.2">
      <c r="D94" s="66"/>
      <c r="E94" s="67"/>
    </row>
    <row r="95" spans="1:5" x14ac:dyDescent="0.2">
      <c r="D95" s="20"/>
      <c r="E95" s="21"/>
    </row>
    <row r="96" spans="1:5" x14ac:dyDescent="0.2">
      <c r="D96" s="20"/>
      <c r="E96" s="21"/>
    </row>
    <row r="97" spans="3:5" x14ac:dyDescent="0.2">
      <c r="D97" s="66"/>
      <c r="E97" s="67"/>
    </row>
    <row r="98" spans="3:5" x14ac:dyDescent="0.2">
      <c r="D98" s="73"/>
      <c r="E98" s="70"/>
    </row>
    <row r="99" spans="3:5" x14ac:dyDescent="0.2">
      <c r="D99" s="66"/>
      <c r="E99" s="67"/>
    </row>
    <row r="100" spans="3:5" x14ac:dyDescent="0.2">
      <c r="D100" s="66"/>
      <c r="E100" s="67"/>
    </row>
    <row r="101" spans="3:5" x14ac:dyDescent="0.2">
      <c r="D101" s="73"/>
      <c r="E101" s="70"/>
    </row>
    <row r="102" spans="3:5" x14ac:dyDescent="0.2">
      <c r="D102" s="66"/>
      <c r="E102" s="67"/>
    </row>
    <row r="103" spans="3:5" x14ac:dyDescent="0.2">
      <c r="D103" s="20"/>
      <c r="E103" s="21"/>
    </row>
    <row r="104" spans="3:5" x14ac:dyDescent="0.2">
      <c r="D104" s="73"/>
      <c r="E104" s="24"/>
    </row>
    <row r="105" spans="3:5" x14ac:dyDescent="0.2">
      <c r="D105" s="71"/>
      <c r="E105" s="21"/>
    </row>
    <row r="106" spans="3:5" x14ac:dyDescent="0.2">
      <c r="D106" s="73"/>
      <c r="E106" s="70"/>
    </row>
    <row r="107" spans="3:5" x14ac:dyDescent="0.2">
      <c r="D107" s="66"/>
      <c r="E107" s="67"/>
    </row>
    <row r="108" spans="3:5" x14ac:dyDescent="0.2">
      <c r="C108" s="19"/>
      <c r="D108" s="66"/>
      <c r="E108" s="68"/>
    </row>
    <row r="109" spans="3:5" x14ac:dyDescent="0.2">
      <c r="D109" s="71"/>
      <c r="E109" s="70"/>
    </row>
    <row r="110" spans="3:5" x14ac:dyDescent="0.2">
      <c r="D110" s="71"/>
      <c r="E110" s="21"/>
    </row>
    <row r="111" spans="3:5" x14ac:dyDescent="0.2">
      <c r="C111" s="19"/>
      <c r="D111" s="71"/>
      <c r="E111" s="25"/>
    </row>
    <row r="112" spans="3:5" x14ac:dyDescent="0.2">
      <c r="C112" s="19"/>
      <c r="D112" s="73"/>
      <c r="E112" s="74"/>
    </row>
    <row r="113" spans="1:5" x14ac:dyDescent="0.2">
      <c r="D113" s="66"/>
      <c r="E113" s="67"/>
    </row>
    <row r="114" spans="1:5" x14ac:dyDescent="0.2">
      <c r="D114" s="23"/>
      <c r="E114" s="26"/>
    </row>
    <row r="115" spans="1:5" ht="11.25" customHeight="1" x14ac:dyDescent="0.2">
      <c r="D115" s="20"/>
      <c r="E115" s="21"/>
    </row>
    <row r="116" spans="1:5" ht="24" customHeight="1" x14ac:dyDescent="0.2">
      <c r="B116" s="19"/>
      <c r="D116" s="20"/>
      <c r="E116" s="27"/>
    </row>
    <row r="117" spans="1:5" ht="15" customHeight="1" x14ac:dyDescent="0.2">
      <c r="C117" s="19"/>
      <c r="D117" s="20"/>
      <c r="E117" s="27"/>
    </row>
    <row r="118" spans="1:5" ht="11.25" customHeight="1" x14ac:dyDescent="0.2">
      <c r="D118" s="23"/>
      <c r="E118" s="24"/>
    </row>
    <row r="119" spans="1:5" x14ac:dyDescent="0.2">
      <c r="D119" s="20"/>
      <c r="E119" s="21"/>
    </row>
    <row r="120" spans="1:5" ht="13.5" customHeight="1" x14ac:dyDescent="0.2">
      <c r="B120" s="19"/>
      <c r="D120" s="20"/>
      <c r="E120" s="28"/>
    </row>
    <row r="121" spans="1:5" ht="12.75" customHeight="1" x14ac:dyDescent="0.2">
      <c r="C121" s="19"/>
      <c r="D121" s="20"/>
      <c r="E121" s="68"/>
    </row>
    <row r="122" spans="1:5" ht="12.75" customHeight="1" x14ac:dyDescent="0.2">
      <c r="C122" s="19"/>
      <c r="D122" s="73"/>
      <c r="E122" s="74"/>
    </row>
    <row r="123" spans="1:5" x14ac:dyDescent="0.2">
      <c r="D123" s="66"/>
      <c r="E123" s="67"/>
    </row>
    <row r="124" spans="1:5" x14ac:dyDescent="0.2">
      <c r="C124" s="19"/>
      <c r="D124" s="66"/>
      <c r="E124" s="25"/>
    </row>
    <row r="125" spans="1:5" x14ac:dyDescent="0.2">
      <c r="D125" s="23"/>
      <c r="E125" s="24"/>
    </row>
    <row r="126" spans="1:5" x14ac:dyDescent="0.2">
      <c r="D126" s="20"/>
      <c r="E126" s="21"/>
    </row>
    <row r="127" spans="1:5" x14ac:dyDescent="0.2">
      <c r="D127" s="66"/>
      <c r="E127" s="67"/>
    </row>
    <row r="128" spans="1:5" ht="19.5" customHeight="1" x14ac:dyDescent="0.2">
      <c r="A128" s="77"/>
      <c r="B128" s="42"/>
      <c r="C128" s="42"/>
      <c r="D128" s="42"/>
      <c r="E128" s="77"/>
    </row>
    <row r="129" spans="1:5" ht="15" customHeight="1" x14ac:dyDescent="0.2">
      <c r="A129" s="19"/>
      <c r="D129" s="79"/>
      <c r="E129" s="77"/>
    </row>
    <row r="130" spans="1:5" x14ac:dyDescent="0.2">
      <c r="A130" s="19"/>
      <c r="B130" s="19"/>
      <c r="D130" s="79"/>
      <c r="E130" s="68"/>
    </row>
    <row r="131" spans="1:5" x14ac:dyDescent="0.2">
      <c r="C131" s="19"/>
      <c r="D131" s="66"/>
      <c r="E131" s="77"/>
    </row>
    <row r="132" spans="1:5" x14ac:dyDescent="0.2">
      <c r="D132" s="69"/>
      <c r="E132" s="70"/>
    </row>
    <row r="133" spans="1:5" x14ac:dyDescent="0.2">
      <c r="B133" s="19"/>
      <c r="D133" s="66"/>
      <c r="E133" s="68"/>
    </row>
    <row r="134" spans="1:5" x14ac:dyDescent="0.2">
      <c r="C134" s="19"/>
      <c r="D134" s="66"/>
      <c r="E134" s="68"/>
    </row>
    <row r="135" spans="1:5" x14ac:dyDescent="0.2">
      <c r="D135" s="73"/>
      <c r="E135" s="74"/>
    </row>
    <row r="136" spans="1:5" ht="22.5" customHeight="1" x14ac:dyDescent="0.2">
      <c r="C136" s="19"/>
      <c r="D136" s="66"/>
      <c r="E136" s="75"/>
    </row>
    <row r="137" spans="1:5" x14ac:dyDescent="0.2">
      <c r="D137" s="66"/>
      <c r="E137" s="74"/>
    </row>
    <row r="138" spans="1:5" x14ac:dyDescent="0.2">
      <c r="B138" s="19"/>
      <c r="D138" s="71"/>
      <c r="E138" s="77"/>
    </row>
    <row r="139" spans="1:5" x14ac:dyDescent="0.2">
      <c r="C139" s="19"/>
      <c r="D139" s="71"/>
      <c r="E139" s="78"/>
    </row>
    <row r="140" spans="1:5" x14ac:dyDescent="0.2">
      <c r="D140" s="73"/>
      <c r="E140" s="70"/>
    </row>
    <row r="141" spans="1:5" ht="13.5" customHeight="1" x14ac:dyDescent="0.2">
      <c r="A141" s="19"/>
      <c r="D141" s="79"/>
      <c r="E141" s="77"/>
    </row>
    <row r="142" spans="1:5" ht="13.5" customHeight="1" x14ac:dyDescent="0.2">
      <c r="B142" s="19"/>
      <c r="D142" s="66"/>
      <c r="E142" s="77"/>
    </row>
    <row r="143" spans="1:5" ht="13.5" customHeight="1" x14ac:dyDescent="0.2">
      <c r="C143" s="19"/>
      <c r="D143" s="66"/>
      <c r="E143" s="68"/>
    </row>
    <row r="144" spans="1:5" x14ac:dyDescent="0.2">
      <c r="C144" s="19"/>
      <c r="D144" s="73"/>
      <c r="E144" s="70"/>
    </row>
    <row r="145" spans="1:5" x14ac:dyDescent="0.2">
      <c r="C145" s="19"/>
      <c r="D145" s="66"/>
      <c r="E145" s="68"/>
    </row>
    <row r="146" spans="1:5" x14ac:dyDescent="0.2">
      <c r="D146" s="23"/>
      <c r="E146" s="24"/>
    </row>
    <row r="147" spans="1:5" x14ac:dyDescent="0.2">
      <c r="C147" s="19"/>
      <c r="D147" s="71"/>
      <c r="E147" s="25"/>
    </row>
    <row r="148" spans="1:5" x14ac:dyDescent="0.2">
      <c r="C148" s="19"/>
      <c r="D148" s="73"/>
      <c r="E148" s="74"/>
    </row>
    <row r="149" spans="1:5" x14ac:dyDescent="0.2">
      <c r="D149" s="23"/>
      <c r="E149" s="29"/>
    </row>
    <row r="150" spans="1:5" x14ac:dyDescent="0.2">
      <c r="B150" s="19"/>
      <c r="D150" s="20"/>
      <c r="E150" s="28"/>
    </row>
    <row r="151" spans="1:5" x14ac:dyDescent="0.2">
      <c r="C151" s="19"/>
      <c r="D151" s="20"/>
      <c r="E151" s="68"/>
    </row>
    <row r="152" spans="1:5" x14ac:dyDescent="0.2">
      <c r="C152" s="19"/>
      <c r="D152" s="73"/>
      <c r="E152" s="74"/>
    </row>
    <row r="153" spans="1:5" x14ac:dyDescent="0.2">
      <c r="C153" s="19"/>
      <c r="D153" s="73"/>
      <c r="E153" s="74"/>
    </row>
    <row r="154" spans="1:5" x14ac:dyDescent="0.2">
      <c r="D154" s="66"/>
      <c r="E154" s="67"/>
    </row>
    <row r="155" spans="1:5" ht="18" customHeight="1" x14ac:dyDescent="0.2">
      <c r="A155" s="233"/>
      <c r="B155" s="234"/>
      <c r="C155" s="234"/>
      <c r="D155" s="234"/>
      <c r="E155" s="234"/>
    </row>
    <row r="156" spans="1:5" ht="28.5" customHeight="1" x14ac:dyDescent="0.2">
      <c r="A156" s="81"/>
      <c r="B156" s="81"/>
      <c r="C156" s="81"/>
      <c r="D156" s="82"/>
      <c r="E156" s="22"/>
    </row>
    <row r="158" spans="1:5" x14ac:dyDescent="0.2">
      <c r="A158" s="19"/>
      <c r="B158" s="19"/>
      <c r="C158" s="19"/>
      <c r="D158" s="31"/>
      <c r="E158" s="7"/>
    </row>
    <row r="159" spans="1:5" x14ac:dyDescent="0.2">
      <c r="A159" s="19"/>
      <c r="B159" s="19"/>
      <c r="C159" s="19"/>
      <c r="D159" s="31"/>
      <c r="E159" s="7"/>
    </row>
    <row r="160" spans="1:5" ht="17.25" customHeight="1" x14ac:dyDescent="0.2">
      <c r="A160" s="19"/>
      <c r="B160" s="19"/>
      <c r="C160" s="19"/>
      <c r="D160" s="31"/>
      <c r="E160" s="7"/>
    </row>
    <row r="161" spans="1:5" ht="13.5" customHeight="1" x14ac:dyDescent="0.2">
      <c r="A161" s="19"/>
      <c r="B161" s="19"/>
      <c r="C161" s="19"/>
      <c r="D161" s="31"/>
      <c r="E161" s="7"/>
    </row>
    <row r="162" spans="1:5" x14ac:dyDescent="0.2">
      <c r="A162" s="19"/>
      <c r="B162" s="19"/>
      <c r="C162" s="19"/>
      <c r="D162" s="31"/>
      <c r="E162" s="7"/>
    </row>
    <row r="163" spans="1:5" x14ac:dyDescent="0.2">
      <c r="A163" s="19"/>
      <c r="B163" s="19"/>
      <c r="C163" s="19"/>
    </row>
    <row r="164" spans="1:5" x14ac:dyDescent="0.2">
      <c r="A164" s="19"/>
      <c r="B164" s="19"/>
      <c r="C164" s="19"/>
      <c r="D164" s="31"/>
      <c r="E164" s="7"/>
    </row>
    <row r="165" spans="1:5" x14ac:dyDescent="0.2">
      <c r="A165" s="19"/>
      <c r="B165" s="19"/>
      <c r="C165" s="19"/>
      <c r="D165" s="31"/>
      <c r="E165" s="32"/>
    </row>
    <row r="166" spans="1:5" x14ac:dyDescent="0.2">
      <c r="A166" s="19"/>
      <c r="B166" s="19"/>
      <c r="C166" s="19"/>
      <c r="D166" s="31"/>
      <c r="E166" s="7"/>
    </row>
    <row r="167" spans="1:5" ht="22.5" customHeight="1" x14ac:dyDescent="0.2">
      <c r="A167" s="19"/>
      <c r="B167" s="19"/>
      <c r="C167" s="19"/>
      <c r="D167" s="31"/>
      <c r="E167" s="75"/>
    </row>
    <row r="168" spans="1:5" ht="22.5" customHeight="1" x14ac:dyDescent="0.2">
      <c r="D168" s="73"/>
      <c r="E168" s="76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7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8"/>
  <sheetViews>
    <sheetView view="pageBreakPreview" topLeftCell="A49" zoomScale="30" zoomScaleNormal="100" zoomScaleSheetLayoutView="30" workbookViewId="0">
      <selection activeCell="F40" sqref="F40"/>
    </sheetView>
  </sheetViews>
  <sheetFormatPr defaultColWidth="11.42578125" defaultRowHeight="12.75" x14ac:dyDescent="0.2"/>
  <cols>
    <col min="1" max="1" width="11.42578125" style="35" bestFit="1" customWidth="1"/>
    <col min="2" max="2" width="34.42578125" style="36" customWidth="1"/>
    <col min="3" max="3" width="14.28515625" style="204" customWidth="1"/>
    <col min="4" max="4" width="15.7109375" style="204" customWidth="1"/>
    <col min="5" max="5" width="12.42578125" style="204" bestFit="1" customWidth="1"/>
    <col min="6" max="6" width="14.140625" style="204" bestFit="1" customWidth="1"/>
    <col min="7" max="7" width="12" style="204" customWidth="1"/>
    <col min="8" max="8" width="12.42578125" style="204" customWidth="1"/>
    <col min="9" max="9" width="10.85546875" style="204" customWidth="1"/>
    <col min="10" max="10" width="14.28515625" style="204" customWidth="1"/>
    <col min="11" max="11" width="10" style="204" bestFit="1" customWidth="1"/>
    <col min="12" max="13" width="12.28515625" style="204" bestFit="1" customWidth="1"/>
    <col min="14" max="14" width="14.140625" style="30" customWidth="1"/>
    <col min="15" max="15" width="15.140625" style="30" customWidth="1"/>
    <col min="16" max="16" width="11.42578125" style="30"/>
    <col min="17" max="17" width="13" style="204" customWidth="1"/>
    <col min="18" max="20" width="11.42578125" style="30"/>
    <col min="21" max="21" width="13.85546875" style="30" customWidth="1"/>
    <col min="22" max="25" width="11.42578125" style="30"/>
    <col min="26" max="26" width="12.7109375" style="204" customWidth="1"/>
    <col min="27" max="29" width="11.42578125" style="30"/>
    <col min="30" max="256" width="11.42578125" style="135"/>
    <col min="257" max="257" width="11.42578125" style="135" bestFit="1" customWidth="1"/>
    <col min="258" max="258" width="34.42578125" style="135" customWidth="1"/>
    <col min="259" max="259" width="14.28515625" style="135" customWidth="1"/>
    <col min="260" max="260" width="15.7109375" style="135" customWidth="1"/>
    <col min="261" max="261" width="12.42578125" style="135" bestFit="1" customWidth="1"/>
    <col min="262" max="262" width="14.140625" style="135" bestFit="1" customWidth="1"/>
    <col min="263" max="263" width="12" style="135" customWidth="1"/>
    <col min="264" max="265" width="10.85546875" style="135" customWidth="1"/>
    <col min="266" max="266" width="14.28515625" style="135" customWidth="1"/>
    <col min="267" max="267" width="10" style="135" bestFit="1" customWidth="1"/>
    <col min="268" max="269" width="12.28515625" style="135" bestFit="1" customWidth="1"/>
    <col min="270" max="270" width="14.140625" style="135" customWidth="1"/>
    <col min="271" max="271" width="15.140625" style="135" customWidth="1"/>
    <col min="272" max="272" width="11.42578125" style="135"/>
    <col min="273" max="273" width="10.85546875" style="135" customWidth="1"/>
    <col min="274" max="276" width="11.42578125" style="135"/>
    <col min="277" max="277" width="13.85546875" style="135" customWidth="1"/>
    <col min="278" max="281" width="11.42578125" style="135"/>
    <col min="282" max="282" width="10.85546875" style="135" customWidth="1"/>
    <col min="283" max="512" width="11.42578125" style="135"/>
    <col min="513" max="513" width="11.42578125" style="135" bestFit="1" customWidth="1"/>
    <col min="514" max="514" width="34.42578125" style="135" customWidth="1"/>
    <col min="515" max="515" width="14.28515625" style="135" customWidth="1"/>
    <col min="516" max="516" width="15.7109375" style="135" customWidth="1"/>
    <col min="517" max="517" width="12.42578125" style="135" bestFit="1" customWidth="1"/>
    <col min="518" max="518" width="14.140625" style="135" bestFit="1" customWidth="1"/>
    <col min="519" max="519" width="12" style="135" customWidth="1"/>
    <col min="520" max="521" width="10.85546875" style="135" customWidth="1"/>
    <col min="522" max="522" width="14.28515625" style="135" customWidth="1"/>
    <col min="523" max="523" width="10" style="135" bestFit="1" customWidth="1"/>
    <col min="524" max="525" width="12.28515625" style="135" bestFit="1" customWidth="1"/>
    <col min="526" max="526" width="14.140625" style="135" customWidth="1"/>
    <col min="527" max="527" width="15.140625" style="135" customWidth="1"/>
    <col min="528" max="528" width="11.42578125" style="135"/>
    <col min="529" max="529" width="10.85546875" style="135" customWidth="1"/>
    <col min="530" max="532" width="11.42578125" style="135"/>
    <col min="533" max="533" width="13.85546875" style="135" customWidth="1"/>
    <col min="534" max="537" width="11.42578125" style="135"/>
    <col min="538" max="538" width="10.85546875" style="135" customWidth="1"/>
    <col min="539" max="768" width="11.42578125" style="135"/>
    <col min="769" max="769" width="11.42578125" style="135" bestFit="1" customWidth="1"/>
    <col min="770" max="770" width="34.42578125" style="135" customWidth="1"/>
    <col min="771" max="771" width="14.28515625" style="135" customWidth="1"/>
    <col min="772" max="772" width="15.7109375" style="135" customWidth="1"/>
    <col min="773" max="773" width="12.42578125" style="135" bestFit="1" customWidth="1"/>
    <col min="774" max="774" width="14.140625" style="135" bestFit="1" customWidth="1"/>
    <col min="775" max="775" width="12" style="135" customWidth="1"/>
    <col min="776" max="777" width="10.85546875" style="135" customWidth="1"/>
    <col min="778" max="778" width="14.28515625" style="135" customWidth="1"/>
    <col min="779" max="779" width="10" style="135" bestFit="1" customWidth="1"/>
    <col min="780" max="781" width="12.28515625" style="135" bestFit="1" customWidth="1"/>
    <col min="782" max="782" width="14.140625" style="135" customWidth="1"/>
    <col min="783" max="783" width="15.140625" style="135" customWidth="1"/>
    <col min="784" max="784" width="11.42578125" style="135"/>
    <col min="785" max="785" width="10.85546875" style="135" customWidth="1"/>
    <col min="786" max="788" width="11.42578125" style="135"/>
    <col min="789" max="789" width="13.85546875" style="135" customWidth="1"/>
    <col min="790" max="793" width="11.42578125" style="135"/>
    <col min="794" max="794" width="10.85546875" style="135" customWidth="1"/>
    <col min="795" max="1024" width="11.42578125" style="135"/>
    <col min="1025" max="1025" width="11.42578125" style="135" bestFit="1" customWidth="1"/>
    <col min="1026" max="1026" width="34.42578125" style="135" customWidth="1"/>
    <col min="1027" max="1027" width="14.28515625" style="135" customWidth="1"/>
    <col min="1028" max="1028" width="15.7109375" style="135" customWidth="1"/>
    <col min="1029" max="1029" width="12.42578125" style="135" bestFit="1" customWidth="1"/>
    <col min="1030" max="1030" width="14.140625" style="135" bestFit="1" customWidth="1"/>
    <col min="1031" max="1031" width="12" style="135" customWidth="1"/>
    <col min="1032" max="1033" width="10.85546875" style="135" customWidth="1"/>
    <col min="1034" max="1034" width="14.28515625" style="135" customWidth="1"/>
    <col min="1035" max="1035" width="10" style="135" bestFit="1" customWidth="1"/>
    <col min="1036" max="1037" width="12.28515625" style="135" bestFit="1" customWidth="1"/>
    <col min="1038" max="1038" width="14.140625" style="135" customWidth="1"/>
    <col min="1039" max="1039" width="15.140625" style="135" customWidth="1"/>
    <col min="1040" max="1040" width="11.42578125" style="135"/>
    <col min="1041" max="1041" width="10.85546875" style="135" customWidth="1"/>
    <col min="1042" max="1044" width="11.42578125" style="135"/>
    <col min="1045" max="1045" width="13.85546875" style="135" customWidth="1"/>
    <col min="1046" max="1049" width="11.42578125" style="135"/>
    <col min="1050" max="1050" width="10.85546875" style="135" customWidth="1"/>
    <col min="1051" max="1280" width="11.42578125" style="135"/>
    <col min="1281" max="1281" width="11.42578125" style="135" bestFit="1" customWidth="1"/>
    <col min="1282" max="1282" width="34.42578125" style="135" customWidth="1"/>
    <col min="1283" max="1283" width="14.28515625" style="135" customWidth="1"/>
    <col min="1284" max="1284" width="15.7109375" style="135" customWidth="1"/>
    <col min="1285" max="1285" width="12.42578125" style="135" bestFit="1" customWidth="1"/>
    <col min="1286" max="1286" width="14.140625" style="135" bestFit="1" customWidth="1"/>
    <col min="1287" max="1287" width="12" style="135" customWidth="1"/>
    <col min="1288" max="1289" width="10.85546875" style="135" customWidth="1"/>
    <col min="1290" max="1290" width="14.28515625" style="135" customWidth="1"/>
    <col min="1291" max="1291" width="10" style="135" bestFit="1" customWidth="1"/>
    <col min="1292" max="1293" width="12.28515625" style="135" bestFit="1" customWidth="1"/>
    <col min="1294" max="1294" width="14.140625" style="135" customWidth="1"/>
    <col min="1295" max="1295" width="15.140625" style="135" customWidth="1"/>
    <col min="1296" max="1296" width="11.42578125" style="135"/>
    <col min="1297" max="1297" width="10.85546875" style="135" customWidth="1"/>
    <col min="1298" max="1300" width="11.42578125" style="135"/>
    <col min="1301" max="1301" width="13.85546875" style="135" customWidth="1"/>
    <col min="1302" max="1305" width="11.42578125" style="135"/>
    <col min="1306" max="1306" width="10.85546875" style="135" customWidth="1"/>
    <col min="1307" max="1536" width="11.42578125" style="135"/>
    <col min="1537" max="1537" width="11.42578125" style="135" bestFit="1" customWidth="1"/>
    <col min="1538" max="1538" width="34.42578125" style="135" customWidth="1"/>
    <col min="1539" max="1539" width="14.28515625" style="135" customWidth="1"/>
    <col min="1540" max="1540" width="15.7109375" style="135" customWidth="1"/>
    <col min="1541" max="1541" width="12.42578125" style="135" bestFit="1" customWidth="1"/>
    <col min="1542" max="1542" width="14.140625" style="135" bestFit="1" customWidth="1"/>
    <col min="1543" max="1543" width="12" style="135" customWidth="1"/>
    <col min="1544" max="1545" width="10.85546875" style="135" customWidth="1"/>
    <col min="1546" max="1546" width="14.28515625" style="135" customWidth="1"/>
    <col min="1547" max="1547" width="10" style="135" bestFit="1" customWidth="1"/>
    <col min="1548" max="1549" width="12.28515625" style="135" bestFit="1" customWidth="1"/>
    <col min="1550" max="1550" width="14.140625" style="135" customWidth="1"/>
    <col min="1551" max="1551" width="15.140625" style="135" customWidth="1"/>
    <col min="1552" max="1552" width="11.42578125" style="135"/>
    <col min="1553" max="1553" width="10.85546875" style="135" customWidth="1"/>
    <col min="1554" max="1556" width="11.42578125" style="135"/>
    <col min="1557" max="1557" width="13.85546875" style="135" customWidth="1"/>
    <col min="1558" max="1561" width="11.42578125" style="135"/>
    <col min="1562" max="1562" width="10.85546875" style="135" customWidth="1"/>
    <col min="1563" max="1792" width="11.42578125" style="135"/>
    <col min="1793" max="1793" width="11.42578125" style="135" bestFit="1" customWidth="1"/>
    <col min="1794" max="1794" width="34.42578125" style="135" customWidth="1"/>
    <col min="1795" max="1795" width="14.28515625" style="135" customWidth="1"/>
    <col min="1796" max="1796" width="15.7109375" style="135" customWidth="1"/>
    <col min="1797" max="1797" width="12.42578125" style="135" bestFit="1" customWidth="1"/>
    <col min="1798" max="1798" width="14.140625" style="135" bestFit="1" customWidth="1"/>
    <col min="1799" max="1799" width="12" style="135" customWidth="1"/>
    <col min="1800" max="1801" width="10.85546875" style="135" customWidth="1"/>
    <col min="1802" max="1802" width="14.28515625" style="135" customWidth="1"/>
    <col min="1803" max="1803" width="10" style="135" bestFit="1" customWidth="1"/>
    <col min="1804" max="1805" width="12.28515625" style="135" bestFit="1" customWidth="1"/>
    <col min="1806" max="1806" width="14.140625" style="135" customWidth="1"/>
    <col min="1807" max="1807" width="15.140625" style="135" customWidth="1"/>
    <col min="1808" max="1808" width="11.42578125" style="135"/>
    <col min="1809" max="1809" width="10.85546875" style="135" customWidth="1"/>
    <col min="1810" max="1812" width="11.42578125" style="135"/>
    <col min="1813" max="1813" width="13.85546875" style="135" customWidth="1"/>
    <col min="1814" max="1817" width="11.42578125" style="135"/>
    <col min="1818" max="1818" width="10.85546875" style="135" customWidth="1"/>
    <col min="1819" max="2048" width="11.42578125" style="135"/>
    <col min="2049" max="2049" width="11.42578125" style="135" bestFit="1" customWidth="1"/>
    <col min="2050" max="2050" width="34.42578125" style="135" customWidth="1"/>
    <col min="2051" max="2051" width="14.28515625" style="135" customWidth="1"/>
    <col min="2052" max="2052" width="15.7109375" style="135" customWidth="1"/>
    <col min="2053" max="2053" width="12.42578125" style="135" bestFit="1" customWidth="1"/>
    <col min="2054" max="2054" width="14.140625" style="135" bestFit="1" customWidth="1"/>
    <col min="2055" max="2055" width="12" style="135" customWidth="1"/>
    <col min="2056" max="2057" width="10.85546875" style="135" customWidth="1"/>
    <col min="2058" max="2058" width="14.28515625" style="135" customWidth="1"/>
    <col min="2059" max="2059" width="10" style="135" bestFit="1" customWidth="1"/>
    <col min="2060" max="2061" width="12.28515625" style="135" bestFit="1" customWidth="1"/>
    <col min="2062" max="2062" width="14.140625" style="135" customWidth="1"/>
    <col min="2063" max="2063" width="15.140625" style="135" customWidth="1"/>
    <col min="2064" max="2064" width="11.42578125" style="135"/>
    <col min="2065" max="2065" width="10.85546875" style="135" customWidth="1"/>
    <col min="2066" max="2068" width="11.42578125" style="135"/>
    <col min="2069" max="2069" width="13.85546875" style="135" customWidth="1"/>
    <col min="2070" max="2073" width="11.42578125" style="135"/>
    <col min="2074" max="2074" width="10.85546875" style="135" customWidth="1"/>
    <col min="2075" max="2304" width="11.42578125" style="135"/>
    <col min="2305" max="2305" width="11.42578125" style="135" bestFit="1" customWidth="1"/>
    <col min="2306" max="2306" width="34.42578125" style="135" customWidth="1"/>
    <col min="2307" max="2307" width="14.28515625" style="135" customWidth="1"/>
    <col min="2308" max="2308" width="15.7109375" style="135" customWidth="1"/>
    <col min="2309" max="2309" width="12.42578125" style="135" bestFit="1" customWidth="1"/>
    <col min="2310" max="2310" width="14.140625" style="135" bestFit="1" customWidth="1"/>
    <col min="2311" max="2311" width="12" style="135" customWidth="1"/>
    <col min="2312" max="2313" width="10.85546875" style="135" customWidth="1"/>
    <col min="2314" max="2314" width="14.28515625" style="135" customWidth="1"/>
    <col min="2315" max="2315" width="10" style="135" bestFit="1" customWidth="1"/>
    <col min="2316" max="2317" width="12.28515625" style="135" bestFit="1" customWidth="1"/>
    <col min="2318" max="2318" width="14.140625" style="135" customWidth="1"/>
    <col min="2319" max="2319" width="15.140625" style="135" customWidth="1"/>
    <col min="2320" max="2320" width="11.42578125" style="135"/>
    <col min="2321" max="2321" width="10.85546875" style="135" customWidth="1"/>
    <col min="2322" max="2324" width="11.42578125" style="135"/>
    <col min="2325" max="2325" width="13.85546875" style="135" customWidth="1"/>
    <col min="2326" max="2329" width="11.42578125" style="135"/>
    <col min="2330" max="2330" width="10.85546875" style="135" customWidth="1"/>
    <col min="2331" max="2560" width="11.42578125" style="135"/>
    <col min="2561" max="2561" width="11.42578125" style="135" bestFit="1" customWidth="1"/>
    <col min="2562" max="2562" width="34.42578125" style="135" customWidth="1"/>
    <col min="2563" max="2563" width="14.28515625" style="135" customWidth="1"/>
    <col min="2564" max="2564" width="15.7109375" style="135" customWidth="1"/>
    <col min="2565" max="2565" width="12.42578125" style="135" bestFit="1" customWidth="1"/>
    <col min="2566" max="2566" width="14.140625" style="135" bestFit="1" customWidth="1"/>
    <col min="2567" max="2567" width="12" style="135" customWidth="1"/>
    <col min="2568" max="2569" width="10.85546875" style="135" customWidth="1"/>
    <col min="2570" max="2570" width="14.28515625" style="135" customWidth="1"/>
    <col min="2571" max="2571" width="10" style="135" bestFit="1" customWidth="1"/>
    <col min="2572" max="2573" width="12.28515625" style="135" bestFit="1" customWidth="1"/>
    <col min="2574" max="2574" width="14.140625" style="135" customWidth="1"/>
    <col min="2575" max="2575" width="15.140625" style="135" customWidth="1"/>
    <col min="2576" max="2576" width="11.42578125" style="135"/>
    <col min="2577" max="2577" width="10.85546875" style="135" customWidth="1"/>
    <col min="2578" max="2580" width="11.42578125" style="135"/>
    <col min="2581" max="2581" width="13.85546875" style="135" customWidth="1"/>
    <col min="2582" max="2585" width="11.42578125" style="135"/>
    <col min="2586" max="2586" width="10.85546875" style="135" customWidth="1"/>
    <col min="2587" max="2816" width="11.42578125" style="135"/>
    <col min="2817" max="2817" width="11.42578125" style="135" bestFit="1" customWidth="1"/>
    <col min="2818" max="2818" width="34.42578125" style="135" customWidth="1"/>
    <col min="2819" max="2819" width="14.28515625" style="135" customWidth="1"/>
    <col min="2820" max="2820" width="15.7109375" style="135" customWidth="1"/>
    <col min="2821" max="2821" width="12.42578125" style="135" bestFit="1" customWidth="1"/>
    <col min="2822" max="2822" width="14.140625" style="135" bestFit="1" customWidth="1"/>
    <col min="2823" max="2823" width="12" style="135" customWidth="1"/>
    <col min="2824" max="2825" width="10.85546875" style="135" customWidth="1"/>
    <col min="2826" max="2826" width="14.28515625" style="135" customWidth="1"/>
    <col min="2827" max="2827" width="10" style="135" bestFit="1" customWidth="1"/>
    <col min="2828" max="2829" width="12.28515625" style="135" bestFit="1" customWidth="1"/>
    <col min="2830" max="2830" width="14.140625" style="135" customWidth="1"/>
    <col min="2831" max="2831" width="15.140625" style="135" customWidth="1"/>
    <col min="2832" max="2832" width="11.42578125" style="135"/>
    <col min="2833" max="2833" width="10.85546875" style="135" customWidth="1"/>
    <col min="2834" max="2836" width="11.42578125" style="135"/>
    <col min="2837" max="2837" width="13.85546875" style="135" customWidth="1"/>
    <col min="2838" max="2841" width="11.42578125" style="135"/>
    <col min="2842" max="2842" width="10.85546875" style="135" customWidth="1"/>
    <col min="2843" max="3072" width="11.42578125" style="135"/>
    <col min="3073" max="3073" width="11.42578125" style="135" bestFit="1" customWidth="1"/>
    <col min="3074" max="3074" width="34.42578125" style="135" customWidth="1"/>
    <col min="3075" max="3075" width="14.28515625" style="135" customWidth="1"/>
    <col min="3076" max="3076" width="15.7109375" style="135" customWidth="1"/>
    <col min="3077" max="3077" width="12.42578125" style="135" bestFit="1" customWidth="1"/>
    <col min="3078" max="3078" width="14.140625" style="135" bestFit="1" customWidth="1"/>
    <col min="3079" max="3079" width="12" style="135" customWidth="1"/>
    <col min="3080" max="3081" width="10.85546875" style="135" customWidth="1"/>
    <col min="3082" max="3082" width="14.28515625" style="135" customWidth="1"/>
    <col min="3083" max="3083" width="10" style="135" bestFit="1" customWidth="1"/>
    <col min="3084" max="3085" width="12.28515625" style="135" bestFit="1" customWidth="1"/>
    <col min="3086" max="3086" width="14.140625" style="135" customWidth="1"/>
    <col min="3087" max="3087" width="15.140625" style="135" customWidth="1"/>
    <col min="3088" max="3088" width="11.42578125" style="135"/>
    <col min="3089" max="3089" width="10.85546875" style="135" customWidth="1"/>
    <col min="3090" max="3092" width="11.42578125" style="135"/>
    <col min="3093" max="3093" width="13.85546875" style="135" customWidth="1"/>
    <col min="3094" max="3097" width="11.42578125" style="135"/>
    <col min="3098" max="3098" width="10.85546875" style="135" customWidth="1"/>
    <col min="3099" max="3328" width="11.42578125" style="135"/>
    <col min="3329" max="3329" width="11.42578125" style="135" bestFit="1" customWidth="1"/>
    <col min="3330" max="3330" width="34.42578125" style="135" customWidth="1"/>
    <col min="3331" max="3331" width="14.28515625" style="135" customWidth="1"/>
    <col min="3332" max="3332" width="15.7109375" style="135" customWidth="1"/>
    <col min="3333" max="3333" width="12.42578125" style="135" bestFit="1" customWidth="1"/>
    <col min="3334" max="3334" width="14.140625" style="135" bestFit="1" customWidth="1"/>
    <col min="3335" max="3335" width="12" style="135" customWidth="1"/>
    <col min="3336" max="3337" width="10.85546875" style="135" customWidth="1"/>
    <col min="3338" max="3338" width="14.28515625" style="135" customWidth="1"/>
    <col min="3339" max="3339" width="10" style="135" bestFit="1" customWidth="1"/>
    <col min="3340" max="3341" width="12.28515625" style="135" bestFit="1" customWidth="1"/>
    <col min="3342" max="3342" width="14.140625" style="135" customWidth="1"/>
    <col min="3343" max="3343" width="15.140625" style="135" customWidth="1"/>
    <col min="3344" max="3344" width="11.42578125" style="135"/>
    <col min="3345" max="3345" width="10.85546875" style="135" customWidth="1"/>
    <col min="3346" max="3348" width="11.42578125" style="135"/>
    <col min="3349" max="3349" width="13.85546875" style="135" customWidth="1"/>
    <col min="3350" max="3353" width="11.42578125" style="135"/>
    <col min="3354" max="3354" width="10.85546875" style="135" customWidth="1"/>
    <col min="3355" max="3584" width="11.42578125" style="135"/>
    <col min="3585" max="3585" width="11.42578125" style="135" bestFit="1" customWidth="1"/>
    <col min="3586" max="3586" width="34.42578125" style="135" customWidth="1"/>
    <col min="3587" max="3587" width="14.28515625" style="135" customWidth="1"/>
    <col min="3588" max="3588" width="15.7109375" style="135" customWidth="1"/>
    <col min="3589" max="3589" width="12.42578125" style="135" bestFit="1" customWidth="1"/>
    <col min="3590" max="3590" width="14.140625" style="135" bestFit="1" customWidth="1"/>
    <col min="3591" max="3591" width="12" style="135" customWidth="1"/>
    <col min="3592" max="3593" width="10.85546875" style="135" customWidth="1"/>
    <col min="3594" max="3594" width="14.28515625" style="135" customWidth="1"/>
    <col min="3595" max="3595" width="10" style="135" bestFit="1" customWidth="1"/>
    <col min="3596" max="3597" width="12.28515625" style="135" bestFit="1" customWidth="1"/>
    <col min="3598" max="3598" width="14.140625" style="135" customWidth="1"/>
    <col min="3599" max="3599" width="15.140625" style="135" customWidth="1"/>
    <col min="3600" max="3600" width="11.42578125" style="135"/>
    <col min="3601" max="3601" width="10.85546875" style="135" customWidth="1"/>
    <col min="3602" max="3604" width="11.42578125" style="135"/>
    <col min="3605" max="3605" width="13.85546875" style="135" customWidth="1"/>
    <col min="3606" max="3609" width="11.42578125" style="135"/>
    <col min="3610" max="3610" width="10.85546875" style="135" customWidth="1"/>
    <col min="3611" max="3840" width="11.42578125" style="135"/>
    <col min="3841" max="3841" width="11.42578125" style="135" bestFit="1" customWidth="1"/>
    <col min="3842" max="3842" width="34.42578125" style="135" customWidth="1"/>
    <col min="3843" max="3843" width="14.28515625" style="135" customWidth="1"/>
    <col min="3844" max="3844" width="15.7109375" style="135" customWidth="1"/>
    <col min="3845" max="3845" width="12.42578125" style="135" bestFit="1" customWidth="1"/>
    <col min="3846" max="3846" width="14.140625" style="135" bestFit="1" customWidth="1"/>
    <col min="3847" max="3847" width="12" style="135" customWidth="1"/>
    <col min="3848" max="3849" width="10.85546875" style="135" customWidth="1"/>
    <col min="3850" max="3850" width="14.28515625" style="135" customWidth="1"/>
    <col min="3851" max="3851" width="10" style="135" bestFit="1" customWidth="1"/>
    <col min="3852" max="3853" width="12.28515625" style="135" bestFit="1" customWidth="1"/>
    <col min="3854" max="3854" width="14.140625" style="135" customWidth="1"/>
    <col min="3855" max="3855" width="15.140625" style="135" customWidth="1"/>
    <col min="3856" max="3856" width="11.42578125" style="135"/>
    <col min="3857" max="3857" width="10.85546875" style="135" customWidth="1"/>
    <col min="3858" max="3860" width="11.42578125" style="135"/>
    <col min="3861" max="3861" width="13.85546875" style="135" customWidth="1"/>
    <col min="3862" max="3865" width="11.42578125" style="135"/>
    <col min="3866" max="3866" width="10.85546875" style="135" customWidth="1"/>
    <col min="3867" max="4096" width="11.42578125" style="135"/>
    <col min="4097" max="4097" width="11.42578125" style="135" bestFit="1" customWidth="1"/>
    <col min="4098" max="4098" width="34.42578125" style="135" customWidth="1"/>
    <col min="4099" max="4099" width="14.28515625" style="135" customWidth="1"/>
    <col min="4100" max="4100" width="15.7109375" style="135" customWidth="1"/>
    <col min="4101" max="4101" width="12.42578125" style="135" bestFit="1" customWidth="1"/>
    <col min="4102" max="4102" width="14.140625" style="135" bestFit="1" customWidth="1"/>
    <col min="4103" max="4103" width="12" style="135" customWidth="1"/>
    <col min="4104" max="4105" width="10.85546875" style="135" customWidth="1"/>
    <col min="4106" max="4106" width="14.28515625" style="135" customWidth="1"/>
    <col min="4107" max="4107" width="10" style="135" bestFit="1" customWidth="1"/>
    <col min="4108" max="4109" width="12.28515625" style="135" bestFit="1" customWidth="1"/>
    <col min="4110" max="4110" width="14.140625" style="135" customWidth="1"/>
    <col min="4111" max="4111" width="15.140625" style="135" customWidth="1"/>
    <col min="4112" max="4112" width="11.42578125" style="135"/>
    <col min="4113" max="4113" width="10.85546875" style="135" customWidth="1"/>
    <col min="4114" max="4116" width="11.42578125" style="135"/>
    <col min="4117" max="4117" width="13.85546875" style="135" customWidth="1"/>
    <col min="4118" max="4121" width="11.42578125" style="135"/>
    <col min="4122" max="4122" width="10.85546875" style="135" customWidth="1"/>
    <col min="4123" max="4352" width="11.42578125" style="135"/>
    <col min="4353" max="4353" width="11.42578125" style="135" bestFit="1" customWidth="1"/>
    <col min="4354" max="4354" width="34.42578125" style="135" customWidth="1"/>
    <col min="4355" max="4355" width="14.28515625" style="135" customWidth="1"/>
    <col min="4356" max="4356" width="15.7109375" style="135" customWidth="1"/>
    <col min="4357" max="4357" width="12.42578125" style="135" bestFit="1" customWidth="1"/>
    <col min="4358" max="4358" width="14.140625" style="135" bestFit="1" customWidth="1"/>
    <col min="4359" max="4359" width="12" style="135" customWidth="1"/>
    <col min="4360" max="4361" width="10.85546875" style="135" customWidth="1"/>
    <col min="4362" max="4362" width="14.28515625" style="135" customWidth="1"/>
    <col min="4363" max="4363" width="10" style="135" bestFit="1" customWidth="1"/>
    <col min="4364" max="4365" width="12.28515625" style="135" bestFit="1" customWidth="1"/>
    <col min="4366" max="4366" width="14.140625" style="135" customWidth="1"/>
    <col min="4367" max="4367" width="15.140625" style="135" customWidth="1"/>
    <col min="4368" max="4368" width="11.42578125" style="135"/>
    <col min="4369" max="4369" width="10.85546875" style="135" customWidth="1"/>
    <col min="4370" max="4372" width="11.42578125" style="135"/>
    <col min="4373" max="4373" width="13.85546875" style="135" customWidth="1"/>
    <col min="4374" max="4377" width="11.42578125" style="135"/>
    <col min="4378" max="4378" width="10.85546875" style="135" customWidth="1"/>
    <col min="4379" max="4608" width="11.42578125" style="135"/>
    <col min="4609" max="4609" width="11.42578125" style="135" bestFit="1" customWidth="1"/>
    <col min="4610" max="4610" width="34.42578125" style="135" customWidth="1"/>
    <col min="4611" max="4611" width="14.28515625" style="135" customWidth="1"/>
    <col min="4612" max="4612" width="15.7109375" style="135" customWidth="1"/>
    <col min="4613" max="4613" width="12.42578125" style="135" bestFit="1" customWidth="1"/>
    <col min="4614" max="4614" width="14.140625" style="135" bestFit="1" customWidth="1"/>
    <col min="4615" max="4615" width="12" style="135" customWidth="1"/>
    <col min="4616" max="4617" width="10.85546875" style="135" customWidth="1"/>
    <col min="4618" max="4618" width="14.28515625" style="135" customWidth="1"/>
    <col min="4619" max="4619" width="10" style="135" bestFit="1" customWidth="1"/>
    <col min="4620" max="4621" width="12.28515625" style="135" bestFit="1" customWidth="1"/>
    <col min="4622" max="4622" width="14.140625" style="135" customWidth="1"/>
    <col min="4623" max="4623" width="15.140625" style="135" customWidth="1"/>
    <col min="4624" max="4624" width="11.42578125" style="135"/>
    <col min="4625" max="4625" width="10.85546875" style="135" customWidth="1"/>
    <col min="4626" max="4628" width="11.42578125" style="135"/>
    <col min="4629" max="4629" width="13.85546875" style="135" customWidth="1"/>
    <col min="4630" max="4633" width="11.42578125" style="135"/>
    <col min="4634" max="4634" width="10.85546875" style="135" customWidth="1"/>
    <col min="4635" max="4864" width="11.42578125" style="135"/>
    <col min="4865" max="4865" width="11.42578125" style="135" bestFit="1" customWidth="1"/>
    <col min="4866" max="4866" width="34.42578125" style="135" customWidth="1"/>
    <col min="4867" max="4867" width="14.28515625" style="135" customWidth="1"/>
    <col min="4868" max="4868" width="15.7109375" style="135" customWidth="1"/>
    <col min="4869" max="4869" width="12.42578125" style="135" bestFit="1" customWidth="1"/>
    <col min="4870" max="4870" width="14.140625" style="135" bestFit="1" customWidth="1"/>
    <col min="4871" max="4871" width="12" style="135" customWidth="1"/>
    <col min="4872" max="4873" width="10.85546875" style="135" customWidth="1"/>
    <col min="4874" max="4874" width="14.28515625" style="135" customWidth="1"/>
    <col min="4875" max="4875" width="10" style="135" bestFit="1" customWidth="1"/>
    <col min="4876" max="4877" width="12.28515625" style="135" bestFit="1" customWidth="1"/>
    <col min="4878" max="4878" width="14.140625" style="135" customWidth="1"/>
    <col min="4879" max="4879" width="15.140625" style="135" customWidth="1"/>
    <col min="4880" max="4880" width="11.42578125" style="135"/>
    <col min="4881" max="4881" width="10.85546875" style="135" customWidth="1"/>
    <col min="4882" max="4884" width="11.42578125" style="135"/>
    <col min="4885" max="4885" width="13.85546875" style="135" customWidth="1"/>
    <col min="4886" max="4889" width="11.42578125" style="135"/>
    <col min="4890" max="4890" width="10.85546875" style="135" customWidth="1"/>
    <col min="4891" max="5120" width="11.42578125" style="135"/>
    <col min="5121" max="5121" width="11.42578125" style="135" bestFit="1" customWidth="1"/>
    <col min="5122" max="5122" width="34.42578125" style="135" customWidth="1"/>
    <col min="5123" max="5123" width="14.28515625" style="135" customWidth="1"/>
    <col min="5124" max="5124" width="15.7109375" style="135" customWidth="1"/>
    <col min="5125" max="5125" width="12.42578125" style="135" bestFit="1" customWidth="1"/>
    <col min="5126" max="5126" width="14.140625" style="135" bestFit="1" customWidth="1"/>
    <col min="5127" max="5127" width="12" style="135" customWidth="1"/>
    <col min="5128" max="5129" width="10.85546875" style="135" customWidth="1"/>
    <col min="5130" max="5130" width="14.28515625" style="135" customWidth="1"/>
    <col min="5131" max="5131" width="10" style="135" bestFit="1" customWidth="1"/>
    <col min="5132" max="5133" width="12.28515625" style="135" bestFit="1" customWidth="1"/>
    <col min="5134" max="5134" width="14.140625" style="135" customWidth="1"/>
    <col min="5135" max="5135" width="15.140625" style="135" customWidth="1"/>
    <col min="5136" max="5136" width="11.42578125" style="135"/>
    <col min="5137" max="5137" width="10.85546875" style="135" customWidth="1"/>
    <col min="5138" max="5140" width="11.42578125" style="135"/>
    <col min="5141" max="5141" width="13.85546875" style="135" customWidth="1"/>
    <col min="5142" max="5145" width="11.42578125" style="135"/>
    <col min="5146" max="5146" width="10.85546875" style="135" customWidth="1"/>
    <col min="5147" max="5376" width="11.42578125" style="135"/>
    <col min="5377" max="5377" width="11.42578125" style="135" bestFit="1" customWidth="1"/>
    <col min="5378" max="5378" width="34.42578125" style="135" customWidth="1"/>
    <col min="5379" max="5379" width="14.28515625" style="135" customWidth="1"/>
    <col min="5380" max="5380" width="15.7109375" style="135" customWidth="1"/>
    <col min="5381" max="5381" width="12.42578125" style="135" bestFit="1" customWidth="1"/>
    <col min="5382" max="5382" width="14.140625" style="135" bestFit="1" customWidth="1"/>
    <col min="5383" max="5383" width="12" style="135" customWidth="1"/>
    <col min="5384" max="5385" width="10.85546875" style="135" customWidth="1"/>
    <col min="5386" max="5386" width="14.28515625" style="135" customWidth="1"/>
    <col min="5387" max="5387" width="10" style="135" bestFit="1" customWidth="1"/>
    <col min="5388" max="5389" width="12.28515625" style="135" bestFit="1" customWidth="1"/>
    <col min="5390" max="5390" width="14.140625" style="135" customWidth="1"/>
    <col min="5391" max="5391" width="15.140625" style="135" customWidth="1"/>
    <col min="5392" max="5392" width="11.42578125" style="135"/>
    <col min="5393" max="5393" width="10.85546875" style="135" customWidth="1"/>
    <col min="5394" max="5396" width="11.42578125" style="135"/>
    <col min="5397" max="5397" width="13.85546875" style="135" customWidth="1"/>
    <col min="5398" max="5401" width="11.42578125" style="135"/>
    <col min="5402" max="5402" width="10.85546875" style="135" customWidth="1"/>
    <col min="5403" max="5632" width="11.42578125" style="135"/>
    <col min="5633" max="5633" width="11.42578125" style="135" bestFit="1" customWidth="1"/>
    <col min="5634" max="5634" width="34.42578125" style="135" customWidth="1"/>
    <col min="5635" max="5635" width="14.28515625" style="135" customWidth="1"/>
    <col min="5636" max="5636" width="15.7109375" style="135" customWidth="1"/>
    <col min="5637" max="5637" width="12.42578125" style="135" bestFit="1" customWidth="1"/>
    <col min="5638" max="5638" width="14.140625" style="135" bestFit="1" customWidth="1"/>
    <col min="5639" max="5639" width="12" style="135" customWidth="1"/>
    <col min="5640" max="5641" width="10.85546875" style="135" customWidth="1"/>
    <col min="5642" max="5642" width="14.28515625" style="135" customWidth="1"/>
    <col min="5643" max="5643" width="10" style="135" bestFit="1" customWidth="1"/>
    <col min="5644" max="5645" width="12.28515625" style="135" bestFit="1" customWidth="1"/>
    <col min="5646" max="5646" width="14.140625" style="135" customWidth="1"/>
    <col min="5647" max="5647" width="15.140625" style="135" customWidth="1"/>
    <col min="5648" max="5648" width="11.42578125" style="135"/>
    <col min="5649" max="5649" width="10.85546875" style="135" customWidth="1"/>
    <col min="5650" max="5652" width="11.42578125" style="135"/>
    <col min="5653" max="5653" width="13.85546875" style="135" customWidth="1"/>
    <col min="5654" max="5657" width="11.42578125" style="135"/>
    <col min="5658" max="5658" width="10.85546875" style="135" customWidth="1"/>
    <col min="5659" max="5888" width="11.42578125" style="135"/>
    <col min="5889" max="5889" width="11.42578125" style="135" bestFit="1" customWidth="1"/>
    <col min="5890" max="5890" width="34.42578125" style="135" customWidth="1"/>
    <col min="5891" max="5891" width="14.28515625" style="135" customWidth="1"/>
    <col min="5892" max="5892" width="15.7109375" style="135" customWidth="1"/>
    <col min="5893" max="5893" width="12.42578125" style="135" bestFit="1" customWidth="1"/>
    <col min="5894" max="5894" width="14.140625" style="135" bestFit="1" customWidth="1"/>
    <col min="5895" max="5895" width="12" style="135" customWidth="1"/>
    <col min="5896" max="5897" width="10.85546875" style="135" customWidth="1"/>
    <col min="5898" max="5898" width="14.28515625" style="135" customWidth="1"/>
    <col min="5899" max="5899" width="10" style="135" bestFit="1" customWidth="1"/>
    <col min="5900" max="5901" width="12.28515625" style="135" bestFit="1" customWidth="1"/>
    <col min="5902" max="5902" width="14.140625" style="135" customWidth="1"/>
    <col min="5903" max="5903" width="15.140625" style="135" customWidth="1"/>
    <col min="5904" max="5904" width="11.42578125" style="135"/>
    <col min="5905" max="5905" width="10.85546875" style="135" customWidth="1"/>
    <col min="5906" max="5908" width="11.42578125" style="135"/>
    <col min="5909" max="5909" width="13.85546875" style="135" customWidth="1"/>
    <col min="5910" max="5913" width="11.42578125" style="135"/>
    <col min="5914" max="5914" width="10.85546875" style="135" customWidth="1"/>
    <col min="5915" max="6144" width="11.42578125" style="135"/>
    <col min="6145" max="6145" width="11.42578125" style="135" bestFit="1" customWidth="1"/>
    <col min="6146" max="6146" width="34.42578125" style="135" customWidth="1"/>
    <col min="6147" max="6147" width="14.28515625" style="135" customWidth="1"/>
    <col min="6148" max="6148" width="15.7109375" style="135" customWidth="1"/>
    <col min="6149" max="6149" width="12.42578125" style="135" bestFit="1" customWidth="1"/>
    <col min="6150" max="6150" width="14.140625" style="135" bestFit="1" customWidth="1"/>
    <col min="6151" max="6151" width="12" style="135" customWidth="1"/>
    <col min="6152" max="6153" width="10.85546875" style="135" customWidth="1"/>
    <col min="6154" max="6154" width="14.28515625" style="135" customWidth="1"/>
    <col min="6155" max="6155" width="10" style="135" bestFit="1" customWidth="1"/>
    <col min="6156" max="6157" width="12.28515625" style="135" bestFit="1" customWidth="1"/>
    <col min="6158" max="6158" width="14.140625" style="135" customWidth="1"/>
    <col min="6159" max="6159" width="15.140625" style="135" customWidth="1"/>
    <col min="6160" max="6160" width="11.42578125" style="135"/>
    <col min="6161" max="6161" width="10.85546875" style="135" customWidth="1"/>
    <col min="6162" max="6164" width="11.42578125" style="135"/>
    <col min="6165" max="6165" width="13.85546875" style="135" customWidth="1"/>
    <col min="6166" max="6169" width="11.42578125" style="135"/>
    <col min="6170" max="6170" width="10.85546875" style="135" customWidth="1"/>
    <col min="6171" max="6400" width="11.42578125" style="135"/>
    <col min="6401" max="6401" width="11.42578125" style="135" bestFit="1" customWidth="1"/>
    <col min="6402" max="6402" width="34.42578125" style="135" customWidth="1"/>
    <col min="6403" max="6403" width="14.28515625" style="135" customWidth="1"/>
    <col min="6404" max="6404" width="15.7109375" style="135" customWidth="1"/>
    <col min="6405" max="6405" width="12.42578125" style="135" bestFit="1" customWidth="1"/>
    <col min="6406" max="6406" width="14.140625" style="135" bestFit="1" customWidth="1"/>
    <col min="6407" max="6407" width="12" style="135" customWidth="1"/>
    <col min="6408" max="6409" width="10.85546875" style="135" customWidth="1"/>
    <col min="6410" max="6410" width="14.28515625" style="135" customWidth="1"/>
    <col min="6411" max="6411" width="10" style="135" bestFit="1" customWidth="1"/>
    <col min="6412" max="6413" width="12.28515625" style="135" bestFit="1" customWidth="1"/>
    <col min="6414" max="6414" width="14.140625" style="135" customWidth="1"/>
    <col min="6415" max="6415" width="15.140625" style="135" customWidth="1"/>
    <col min="6416" max="6416" width="11.42578125" style="135"/>
    <col min="6417" max="6417" width="10.85546875" style="135" customWidth="1"/>
    <col min="6418" max="6420" width="11.42578125" style="135"/>
    <col min="6421" max="6421" width="13.85546875" style="135" customWidth="1"/>
    <col min="6422" max="6425" width="11.42578125" style="135"/>
    <col min="6426" max="6426" width="10.85546875" style="135" customWidth="1"/>
    <col min="6427" max="6656" width="11.42578125" style="135"/>
    <col min="6657" max="6657" width="11.42578125" style="135" bestFit="1" customWidth="1"/>
    <col min="6658" max="6658" width="34.42578125" style="135" customWidth="1"/>
    <col min="6659" max="6659" width="14.28515625" style="135" customWidth="1"/>
    <col min="6660" max="6660" width="15.7109375" style="135" customWidth="1"/>
    <col min="6661" max="6661" width="12.42578125" style="135" bestFit="1" customWidth="1"/>
    <col min="6662" max="6662" width="14.140625" style="135" bestFit="1" customWidth="1"/>
    <col min="6663" max="6663" width="12" style="135" customWidth="1"/>
    <col min="6664" max="6665" width="10.85546875" style="135" customWidth="1"/>
    <col min="6666" max="6666" width="14.28515625" style="135" customWidth="1"/>
    <col min="6667" max="6667" width="10" style="135" bestFit="1" customWidth="1"/>
    <col min="6668" max="6669" width="12.28515625" style="135" bestFit="1" customWidth="1"/>
    <col min="6670" max="6670" width="14.140625" style="135" customWidth="1"/>
    <col min="6671" max="6671" width="15.140625" style="135" customWidth="1"/>
    <col min="6672" max="6672" width="11.42578125" style="135"/>
    <col min="6673" max="6673" width="10.85546875" style="135" customWidth="1"/>
    <col min="6674" max="6676" width="11.42578125" style="135"/>
    <col min="6677" max="6677" width="13.85546875" style="135" customWidth="1"/>
    <col min="6678" max="6681" width="11.42578125" style="135"/>
    <col min="6682" max="6682" width="10.85546875" style="135" customWidth="1"/>
    <col min="6683" max="6912" width="11.42578125" style="135"/>
    <col min="6913" max="6913" width="11.42578125" style="135" bestFit="1" customWidth="1"/>
    <col min="6914" max="6914" width="34.42578125" style="135" customWidth="1"/>
    <col min="6915" max="6915" width="14.28515625" style="135" customWidth="1"/>
    <col min="6916" max="6916" width="15.7109375" style="135" customWidth="1"/>
    <col min="6917" max="6917" width="12.42578125" style="135" bestFit="1" customWidth="1"/>
    <col min="6918" max="6918" width="14.140625" style="135" bestFit="1" customWidth="1"/>
    <col min="6919" max="6919" width="12" style="135" customWidth="1"/>
    <col min="6920" max="6921" width="10.85546875" style="135" customWidth="1"/>
    <col min="6922" max="6922" width="14.28515625" style="135" customWidth="1"/>
    <col min="6923" max="6923" width="10" style="135" bestFit="1" customWidth="1"/>
    <col min="6924" max="6925" width="12.28515625" style="135" bestFit="1" customWidth="1"/>
    <col min="6926" max="6926" width="14.140625" style="135" customWidth="1"/>
    <col min="6927" max="6927" width="15.140625" style="135" customWidth="1"/>
    <col min="6928" max="6928" width="11.42578125" style="135"/>
    <col min="6929" max="6929" width="10.85546875" style="135" customWidth="1"/>
    <col min="6930" max="6932" width="11.42578125" style="135"/>
    <col min="6933" max="6933" width="13.85546875" style="135" customWidth="1"/>
    <col min="6934" max="6937" width="11.42578125" style="135"/>
    <col min="6938" max="6938" width="10.85546875" style="135" customWidth="1"/>
    <col min="6939" max="7168" width="11.42578125" style="135"/>
    <col min="7169" max="7169" width="11.42578125" style="135" bestFit="1" customWidth="1"/>
    <col min="7170" max="7170" width="34.42578125" style="135" customWidth="1"/>
    <col min="7171" max="7171" width="14.28515625" style="135" customWidth="1"/>
    <col min="7172" max="7172" width="15.7109375" style="135" customWidth="1"/>
    <col min="7173" max="7173" width="12.42578125" style="135" bestFit="1" customWidth="1"/>
    <col min="7174" max="7174" width="14.140625" style="135" bestFit="1" customWidth="1"/>
    <col min="7175" max="7175" width="12" style="135" customWidth="1"/>
    <col min="7176" max="7177" width="10.85546875" style="135" customWidth="1"/>
    <col min="7178" max="7178" width="14.28515625" style="135" customWidth="1"/>
    <col min="7179" max="7179" width="10" style="135" bestFit="1" customWidth="1"/>
    <col min="7180" max="7181" width="12.28515625" style="135" bestFit="1" customWidth="1"/>
    <col min="7182" max="7182" width="14.140625" style="135" customWidth="1"/>
    <col min="7183" max="7183" width="15.140625" style="135" customWidth="1"/>
    <col min="7184" max="7184" width="11.42578125" style="135"/>
    <col min="7185" max="7185" width="10.85546875" style="135" customWidth="1"/>
    <col min="7186" max="7188" width="11.42578125" style="135"/>
    <col min="7189" max="7189" width="13.85546875" style="135" customWidth="1"/>
    <col min="7190" max="7193" width="11.42578125" style="135"/>
    <col min="7194" max="7194" width="10.85546875" style="135" customWidth="1"/>
    <col min="7195" max="7424" width="11.42578125" style="135"/>
    <col min="7425" max="7425" width="11.42578125" style="135" bestFit="1" customWidth="1"/>
    <col min="7426" max="7426" width="34.42578125" style="135" customWidth="1"/>
    <col min="7427" max="7427" width="14.28515625" style="135" customWidth="1"/>
    <col min="7428" max="7428" width="15.7109375" style="135" customWidth="1"/>
    <col min="7429" max="7429" width="12.42578125" style="135" bestFit="1" customWidth="1"/>
    <col min="7430" max="7430" width="14.140625" style="135" bestFit="1" customWidth="1"/>
    <col min="7431" max="7431" width="12" style="135" customWidth="1"/>
    <col min="7432" max="7433" width="10.85546875" style="135" customWidth="1"/>
    <col min="7434" max="7434" width="14.28515625" style="135" customWidth="1"/>
    <col min="7435" max="7435" width="10" style="135" bestFit="1" customWidth="1"/>
    <col min="7436" max="7437" width="12.28515625" style="135" bestFit="1" customWidth="1"/>
    <col min="7438" max="7438" width="14.140625" style="135" customWidth="1"/>
    <col min="7439" max="7439" width="15.140625" style="135" customWidth="1"/>
    <col min="7440" max="7440" width="11.42578125" style="135"/>
    <col min="7441" max="7441" width="10.85546875" style="135" customWidth="1"/>
    <col min="7442" max="7444" width="11.42578125" style="135"/>
    <col min="7445" max="7445" width="13.85546875" style="135" customWidth="1"/>
    <col min="7446" max="7449" width="11.42578125" style="135"/>
    <col min="7450" max="7450" width="10.85546875" style="135" customWidth="1"/>
    <col min="7451" max="7680" width="11.42578125" style="135"/>
    <col min="7681" max="7681" width="11.42578125" style="135" bestFit="1" customWidth="1"/>
    <col min="7682" max="7682" width="34.42578125" style="135" customWidth="1"/>
    <col min="7683" max="7683" width="14.28515625" style="135" customWidth="1"/>
    <col min="7684" max="7684" width="15.7109375" style="135" customWidth="1"/>
    <col min="7685" max="7685" width="12.42578125" style="135" bestFit="1" customWidth="1"/>
    <col min="7686" max="7686" width="14.140625" style="135" bestFit="1" customWidth="1"/>
    <col min="7687" max="7687" width="12" style="135" customWidth="1"/>
    <col min="7688" max="7689" width="10.85546875" style="135" customWidth="1"/>
    <col min="7690" max="7690" width="14.28515625" style="135" customWidth="1"/>
    <col min="7691" max="7691" width="10" style="135" bestFit="1" customWidth="1"/>
    <col min="7692" max="7693" width="12.28515625" style="135" bestFit="1" customWidth="1"/>
    <col min="7694" max="7694" width="14.140625" style="135" customWidth="1"/>
    <col min="7695" max="7695" width="15.140625" style="135" customWidth="1"/>
    <col min="7696" max="7696" width="11.42578125" style="135"/>
    <col min="7697" max="7697" width="10.85546875" style="135" customWidth="1"/>
    <col min="7698" max="7700" width="11.42578125" style="135"/>
    <col min="7701" max="7701" width="13.85546875" style="135" customWidth="1"/>
    <col min="7702" max="7705" width="11.42578125" style="135"/>
    <col min="7706" max="7706" width="10.85546875" style="135" customWidth="1"/>
    <col min="7707" max="7936" width="11.42578125" style="135"/>
    <col min="7937" max="7937" width="11.42578125" style="135" bestFit="1" customWidth="1"/>
    <col min="7938" max="7938" width="34.42578125" style="135" customWidth="1"/>
    <col min="7939" max="7939" width="14.28515625" style="135" customWidth="1"/>
    <col min="7940" max="7940" width="15.7109375" style="135" customWidth="1"/>
    <col min="7941" max="7941" width="12.42578125" style="135" bestFit="1" customWidth="1"/>
    <col min="7942" max="7942" width="14.140625" style="135" bestFit="1" customWidth="1"/>
    <col min="7943" max="7943" width="12" style="135" customWidth="1"/>
    <col min="7944" max="7945" width="10.85546875" style="135" customWidth="1"/>
    <col min="7946" max="7946" width="14.28515625" style="135" customWidth="1"/>
    <col min="7947" max="7947" width="10" style="135" bestFit="1" customWidth="1"/>
    <col min="7948" max="7949" width="12.28515625" style="135" bestFit="1" customWidth="1"/>
    <col min="7950" max="7950" width="14.140625" style="135" customWidth="1"/>
    <col min="7951" max="7951" width="15.140625" style="135" customWidth="1"/>
    <col min="7952" max="7952" width="11.42578125" style="135"/>
    <col min="7953" max="7953" width="10.85546875" style="135" customWidth="1"/>
    <col min="7954" max="7956" width="11.42578125" style="135"/>
    <col min="7957" max="7957" width="13.85546875" style="135" customWidth="1"/>
    <col min="7958" max="7961" width="11.42578125" style="135"/>
    <col min="7962" max="7962" width="10.85546875" style="135" customWidth="1"/>
    <col min="7963" max="8192" width="11.42578125" style="135"/>
    <col min="8193" max="8193" width="11.42578125" style="135" bestFit="1" customWidth="1"/>
    <col min="8194" max="8194" width="34.42578125" style="135" customWidth="1"/>
    <col min="8195" max="8195" width="14.28515625" style="135" customWidth="1"/>
    <col min="8196" max="8196" width="15.7109375" style="135" customWidth="1"/>
    <col min="8197" max="8197" width="12.42578125" style="135" bestFit="1" customWidth="1"/>
    <col min="8198" max="8198" width="14.140625" style="135" bestFit="1" customWidth="1"/>
    <col min="8199" max="8199" width="12" style="135" customWidth="1"/>
    <col min="8200" max="8201" width="10.85546875" style="135" customWidth="1"/>
    <col min="8202" max="8202" width="14.28515625" style="135" customWidth="1"/>
    <col min="8203" max="8203" width="10" style="135" bestFit="1" customWidth="1"/>
    <col min="8204" max="8205" width="12.28515625" style="135" bestFit="1" customWidth="1"/>
    <col min="8206" max="8206" width="14.140625" style="135" customWidth="1"/>
    <col min="8207" max="8207" width="15.140625" style="135" customWidth="1"/>
    <col min="8208" max="8208" width="11.42578125" style="135"/>
    <col min="8209" max="8209" width="10.85546875" style="135" customWidth="1"/>
    <col min="8210" max="8212" width="11.42578125" style="135"/>
    <col min="8213" max="8213" width="13.85546875" style="135" customWidth="1"/>
    <col min="8214" max="8217" width="11.42578125" style="135"/>
    <col min="8218" max="8218" width="10.85546875" style="135" customWidth="1"/>
    <col min="8219" max="8448" width="11.42578125" style="135"/>
    <col min="8449" max="8449" width="11.42578125" style="135" bestFit="1" customWidth="1"/>
    <col min="8450" max="8450" width="34.42578125" style="135" customWidth="1"/>
    <col min="8451" max="8451" width="14.28515625" style="135" customWidth="1"/>
    <col min="8452" max="8452" width="15.7109375" style="135" customWidth="1"/>
    <col min="8453" max="8453" width="12.42578125" style="135" bestFit="1" customWidth="1"/>
    <col min="8454" max="8454" width="14.140625" style="135" bestFit="1" customWidth="1"/>
    <col min="8455" max="8455" width="12" style="135" customWidth="1"/>
    <col min="8456" max="8457" width="10.85546875" style="135" customWidth="1"/>
    <col min="8458" max="8458" width="14.28515625" style="135" customWidth="1"/>
    <col min="8459" max="8459" width="10" style="135" bestFit="1" customWidth="1"/>
    <col min="8460" max="8461" width="12.28515625" style="135" bestFit="1" customWidth="1"/>
    <col min="8462" max="8462" width="14.140625" style="135" customWidth="1"/>
    <col min="8463" max="8463" width="15.140625" style="135" customWidth="1"/>
    <col min="8464" max="8464" width="11.42578125" style="135"/>
    <col min="8465" max="8465" width="10.85546875" style="135" customWidth="1"/>
    <col min="8466" max="8468" width="11.42578125" style="135"/>
    <col min="8469" max="8469" width="13.85546875" style="135" customWidth="1"/>
    <col min="8470" max="8473" width="11.42578125" style="135"/>
    <col min="8474" max="8474" width="10.85546875" style="135" customWidth="1"/>
    <col min="8475" max="8704" width="11.42578125" style="135"/>
    <col min="8705" max="8705" width="11.42578125" style="135" bestFit="1" customWidth="1"/>
    <col min="8706" max="8706" width="34.42578125" style="135" customWidth="1"/>
    <col min="8707" max="8707" width="14.28515625" style="135" customWidth="1"/>
    <col min="8708" max="8708" width="15.7109375" style="135" customWidth="1"/>
    <col min="8709" max="8709" width="12.42578125" style="135" bestFit="1" customWidth="1"/>
    <col min="8710" max="8710" width="14.140625" style="135" bestFit="1" customWidth="1"/>
    <col min="8711" max="8711" width="12" style="135" customWidth="1"/>
    <col min="8712" max="8713" width="10.85546875" style="135" customWidth="1"/>
    <col min="8714" max="8714" width="14.28515625" style="135" customWidth="1"/>
    <col min="8715" max="8715" width="10" style="135" bestFit="1" customWidth="1"/>
    <col min="8716" max="8717" width="12.28515625" style="135" bestFit="1" customWidth="1"/>
    <col min="8718" max="8718" width="14.140625" style="135" customWidth="1"/>
    <col min="8719" max="8719" width="15.140625" style="135" customWidth="1"/>
    <col min="8720" max="8720" width="11.42578125" style="135"/>
    <col min="8721" max="8721" width="10.85546875" style="135" customWidth="1"/>
    <col min="8722" max="8724" width="11.42578125" style="135"/>
    <col min="8725" max="8725" width="13.85546875" style="135" customWidth="1"/>
    <col min="8726" max="8729" width="11.42578125" style="135"/>
    <col min="8730" max="8730" width="10.85546875" style="135" customWidth="1"/>
    <col min="8731" max="8960" width="11.42578125" style="135"/>
    <col min="8961" max="8961" width="11.42578125" style="135" bestFit="1" customWidth="1"/>
    <col min="8962" max="8962" width="34.42578125" style="135" customWidth="1"/>
    <col min="8963" max="8963" width="14.28515625" style="135" customWidth="1"/>
    <col min="8964" max="8964" width="15.7109375" style="135" customWidth="1"/>
    <col min="8965" max="8965" width="12.42578125" style="135" bestFit="1" customWidth="1"/>
    <col min="8966" max="8966" width="14.140625" style="135" bestFit="1" customWidth="1"/>
    <col min="8967" max="8967" width="12" style="135" customWidth="1"/>
    <col min="8968" max="8969" width="10.85546875" style="135" customWidth="1"/>
    <col min="8970" max="8970" width="14.28515625" style="135" customWidth="1"/>
    <col min="8971" max="8971" width="10" style="135" bestFit="1" customWidth="1"/>
    <col min="8972" max="8973" width="12.28515625" style="135" bestFit="1" customWidth="1"/>
    <col min="8974" max="8974" width="14.140625" style="135" customWidth="1"/>
    <col min="8975" max="8975" width="15.140625" style="135" customWidth="1"/>
    <col min="8976" max="8976" width="11.42578125" style="135"/>
    <col min="8977" max="8977" width="10.85546875" style="135" customWidth="1"/>
    <col min="8978" max="8980" width="11.42578125" style="135"/>
    <col min="8981" max="8981" width="13.85546875" style="135" customWidth="1"/>
    <col min="8982" max="8985" width="11.42578125" style="135"/>
    <col min="8986" max="8986" width="10.85546875" style="135" customWidth="1"/>
    <col min="8987" max="9216" width="11.42578125" style="135"/>
    <col min="9217" max="9217" width="11.42578125" style="135" bestFit="1" customWidth="1"/>
    <col min="9218" max="9218" width="34.42578125" style="135" customWidth="1"/>
    <col min="9219" max="9219" width="14.28515625" style="135" customWidth="1"/>
    <col min="9220" max="9220" width="15.7109375" style="135" customWidth="1"/>
    <col min="9221" max="9221" width="12.42578125" style="135" bestFit="1" customWidth="1"/>
    <col min="9222" max="9222" width="14.140625" style="135" bestFit="1" customWidth="1"/>
    <col min="9223" max="9223" width="12" style="135" customWidth="1"/>
    <col min="9224" max="9225" width="10.85546875" style="135" customWidth="1"/>
    <col min="9226" max="9226" width="14.28515625" style="135" customWidth="1"/>
    <col min="9227" max="9227" width="10" style="135" bestFit="1" customWidth="1"/>
    <col min="9228" max="9229" width="12.28515625" style="135" bestFit="1" customWidth="1"/>
    <col min="9230" max="9230" width="14.140625" style="135" customWidth="1"/>
    <col min="9231" max="9231" width="15.140625" style="135" customWidth="1"/>
    <col min="9232" max="9232" width="11.42578125" style="135"/>
    <col min="9233" max="9233" width="10.85546875" style="135" customWidth="1"/>
    <col min="9234" max="9236" width="11.42578125" style="135"/>
    <col min="9237" max="9237" width="13.85546875" style="135" customWidth="1"/>
    <col min="9238" max="9241" width="11.42578125" style="135"/>
    <col min="9242" max="9242" width="10.85546875" style="135" customWidth="1"/>
    <col min="9243" max="9472" width="11.42578125" style="135"/>
    <col min="9473" max="9473" width="11.42578125" style="135" bestFit="1" customWidth="1"/>
    <col min="9474" max="9474" width="34.42578125" style="135" customWidth="1"/>
    <col min="9475" max="9475" width="14.28515625" style="135" customWidth="1"/>
    <col min="9476" max="9476" width="15.7109375" style="135" customWidth="1"/>
    <col min="9477" max="9477" width="12.42578125" style="135" bestFit="1" customWidth="1"/>
    <col min="9478" max="9478" width="14.140625" style="135" bestFit="1" customWidth="1"/>
    <col min="9479" max="9479" width="12" style="135" customWidth="1"/>
    <col min="9480" max="9481" width="10.85546875" style="135" customWidth="1"/>
    <col min="9482" max="9482" width="14.28515625" style="135" customWidth="1"/>
    <col min="9483" max="9483" width="10" style="135" bestFit="1" customWidth="1"/>
    <col min="9484" max="9485" width="12.28515625" style="135" bestFit="1" customWidth="1"/>
    <col min="9486" max="9486" width="14.140625" style="135" customWidth="1"/>
    <col min="9487" max="9487" width="15.140625" style="135" customWidth="1"/>
    <col min="9488" max="9488" width="11.42578125" style="135"/>
    <col min="9489" max="9489" width="10.85546875" style="135" customWidth="1"/>
    <col min="9490" max="9492" width="11.42578125" style="135"/>
    <col min="9493" max="9493" width="13.85546875" style="135" customWidth="1"/>
    <col min="9494" max="9497" width="11.42578125" style="135"/>
    <col min="9498" max="9498" width="10.85546875" style="135" customWidth="1"/>
    <col min="9499" max="9728" width="11.42578125" style="135"/>
    <col min="9729" max="9729" width="11.42578125" style="135" bestFit="1" customWidth="1"/>
    <col min="9730" max="9730" width="34.42578125" style="135" customWidth="1"/>
    <col min="9731" max="9731" width="14.28515625" style="135" customWidth="1"/>
    <col min="9732" max="9732" width="15.7109375" style="135" customWidth="1"/>
    <col min="9733" max="9733" width="12.42578125" style="135" bestFit="1" customWidth="1"/>
    <col min="9734" max="9734" width="14.140625" style="135" bestFit="1" customWidth="1"/>
    <col min="9735" max="9735" width="12" style="135" customWidth="1"/>
    <col min="9736" max="9737" width="10.85546875" style="135" customWidth="1"/>
    <col min="9738" max="9738" width="14.28515625" style="135" customWidth="1"/>
    <col min="9739" max="9739" width="10" style="135" bestFit="1" customWidth="1"/>
    <col min="9740" max="9741" width="12.28515625" style="135" bestFit="1" customWidth="1"/>
    <col min="9742" max="9742" width="14.140625" style="135" customWidth="1"/>
    <col min="9743" max="9743" width="15.140625" style="135" customWidth="1"/>
    <col min="9744" max="9744" width="11.42578125" style="135"/>
    <col min="9745" max="9745" width="10.85546875" style="135" customWidth="1"/>
    <col min="9746" max="9748" width="11.42578125" style="135"/>
    <col min="9749" max="9749" width="13.85546875" style="135" customWidth="1"/>
    <col min="9750" max="9753" width="11.42578125" style="135"/>
    <col min="9754" max="9754" width="10.85546875" style="135" customWidth="1"/>
    <col min="9755" max="9984" width="11.42578125" style="135"/>
    <col min="9985" max="9985" width="11.42578125" style="135" bestFit="1" customWidth="1"/>
    <col min="9986" max="9986" width="34.42578125" style="135" customWidth="1"/>
    <col min="9987" max="9987" width="14.28515625" style="135" customWidth="1"/>
    <col min="9988" max="9988" width="15.7109375" style="135" customWidth="1"/>
    <col min="9989" max="9989" width="12.42578125" style="135" bestFit="1" customWidth="1"/>
    <col min="9990" max="9990" width="14.140625" style="135" bestFit="1" customWidth="1"/>
    <col min="9991" max="9991" width="12" style="135" customWidth="1"/>
    <col min="9992" max="9993" width="10.85546875" style="135" customWidth="1"/>
    <col min="9994" max="9994" width="14.28515625" style="135" customWidth="1"/>
    <col min="9995" max="9995" width="10" style="135" bestFit="1" customWidth="1"/>
    <col min="9996" max="9997" width="12.28515625" style="135" bestFit="1" customWidth="1"/>
    <col min="9998" max="9998" width="14.140625" style="135" customWidth="1"/>
    <col min="9999" max="9999" width="15.140625" style="135" customWidth="1"/>
    <col min="10000" max="10000" width="11.42578125" style="135"/>
    <col min="10001" max="10001" width="10.85546875" style="135" customWidth="1"/>
    <col min="10002" max="10004" width="11.42578125" style="135"/>
    <col min="10005" max="10005" width="13.85546875" style="135" customWidth="1"/>
    <col min="10006" max="10009" width="11.42578125" style="135"/>
    <col min="10010" max="10010" width="10.85546875" style="135" customWidth="1"/>
    <col min="10011" max="10240" width="11.42578125" style="135"/>
    <col min="10241" max="10241" width="11.42578125" style="135" bestFit="1" customWidth="1"/>
    <col min="10242" max="10242" width="34.42578125" style="135" customWidth="1"/>
    <col min="10243" max="10243" width="14.28515625" style="135" customWidth="1"/>
    <col min="10244" max="10244" width="15.7109375" style="135" customWidth="1"/>
    <col min="10245" max="10245" width="12.42578125" style="135" bestFit="1" customWidth="1"/>
    <col min="10246" max="10246" width="14.140625" style="135" bestFit="1" customWidth="1"/>
    <col min="10247" max="10247" width="12" style="135" customWidth="1"/>
    <col min="10248" max="10249" width="10.85546875" style="135" customWidth="1"/>
    <col min="10250" max="10250" width="14.28515625" style="135" customWidth="1"/>
    <col min="10251" max="10251" width="10" style="135" bestFit="1" customWidth="1"/>
    <col min="10252" max="10253" width="12.28515625" style="135" bestFit="1" customWidth="1"/>
    <col min="10254" max="10254" width="14.140625" style="135" customWidth="1"/>
    <col min="10255" max="10255" width="15.140625" style="135" customWidth="1"/>
    <col min="10256" max="10256" width="11.42578125" style="135"/>
    <col min="10257" max="10257" width="10.85546875" style="135" customWidth="1"/>
    <col min="10258" max="10260" width="11.42578125" style="135"/>
    <col min="10261" max="10261" width="13.85546875" style="135" customWidth="1"/>
    <col min="10262" max="10265" width="11.42578125" style="135"/>
    <col min="10266" max="10266" width="10.85546875" style="135" customWidth="1"/>
    <col min="10267" max="10496" width="11.42578125" style="135"/>
    <col min="10497" max="10497" width="11.42578125" style="135" bestFit="1" customWidth="1"/>
    <col min="10498" max="10498" width="34.42578125" style="135" customWidth="1"/>
    <col min="10499" max="10499" width="14.28515625" style="135" customWidth="1"/>
    <col min="10500" max="10500" width="15.7109375" style="135" customWidth="1"/>
    <col min="10501" max="10501" width="12.42578125" style="135" bestFit="1" customWidth="1"/>
    <col min="10502" max="10502" width="14.140625" style="135" bestFit="1" customWidth="1"/>
    <col min="10503" max="10503" width="12" style="135" customWidth="1"/>
    <col min="10504" max="10505" width="10.85546875" style="135" customWidth="1"/>
    <col min="10506" max="10506" width="14.28515625" style="135" customWidth="1"/>
    <col min="10507" max="10507" width="10" style="135" bestFit="1" customWidth="1"/>
    <col min="10508" max="10509" width="12.28515625" style="135" bestFit="1" customWidth="1"/>
    <col min="10510" max="10510" width="14.140625" style="135" customWidth="1"/>
    <col min="10511" max="10511" width="15.140625" style="135" customWidth="1"/>
    <col min="10512" max="10512" width="11.42578125" style="135"/>
    <col min="10513" max="10513" width="10.85546875" style="135" customWidth="1"/>
    <col min="10514" max="10516" width="11.42578125" style="135"/>
    <col min="10517" max="10517" width="13.85546875" style="135" customWidth="1"/>
    <col min="10518" max="10521" width="11.42578125" style="135"/>
    <col min="10522" max="10522" width="10.85546875" style="135" customWidth="1"/>
    <col min="10523" max="10752" width="11.42578125" style="135"/>
    <col min="10753" max="10753" width="11.42578125" style="135" bestFit="1" customWidth="1"/>
    <col min="10754" max="10754" width="34.42578125" style="135" customWidth="1"/>
    <col min="10755" max="10755" width="14.28515625" style="135" customWidth="1"/>
    <col min="10756" max="10756" width="15.7109375" style="135" customWidth="1"/>
    <col min="10757" max="10757" width="12.42578125" style="135" bestFit="1" customWidth="1"/>
    <col min="10758" max="10758" width="14.140625" style="135" bestFit="1" customWidth="1"/>
    <col min="10759" max="10759" width="12" style="135" customWidth="1"/>
    <col min="10760" max="10761" width="10.85546875" style="135" customWidth="1"/>
    <col min="10762" max="10762" width="14.28515625" style="135" customWidth="1"/>
    <col min="10763" max="10763" width="10" style="135" bestFit="1" customWidth="1"/>
    <col min="10764" max="10765" width="12.28515625" style="135" bestFit="1" customWidth="1"/>
    <col min="10766" max="10766" width="14.140625" style="135" customWidth="1"/>
    <col min="10767" max="10767" width="15.140625" style="135" customWidth="1"/>
    <col min="10768" max="10768" width="11.42578125" style="135"/>
    <col min="10769" max="10769" width="10.85546875" style="135" customWidth="1"/>
    <col min="10770" max="10772" width="11.42578125" style="135"/>
    <col min="10773" max="10773" width="13.85546875" style="135" customWidth="1"/>
    <col min="10774" max="10777" width="11.42578125" style="135"/>
    <col min="10778" max="10778" width="10.85546875" style="135" customWidth="1"/>
    <col min="10779" max="11008" width="11.42578125" style="135"/>
    <col min="11009" max="11009" width="11.42578125" style="135" bestFit="1" customWidth="1"/>
    <col min="11010" max="11010" width="34.42578125" style="135" customWidth="1"/>
    <col min="11011" max="11011" width="14.28515625" style="135" customWidth="1"/>
    <col min="11012" max="11012" width="15.7109375" style="135" customWidth="1"/>
    <col min="11013" max="11013" width="12.42578125" style="135" bestFit="1" customWidth="1"/>
    <col min="11014" max="11014" width="14.140625" style="135" bestFit="1" customWidth="1"/>
    <col min="11015" max="11015" width="12" style="135" customWidth="1"/>
    <col min="11016" max="11017" width="10.85546875" style="135" customWidth="1"/>
    <col min="11018" max="11018" width="14.28515625" style="135" customWidth="1"/>
    <col min="11019" max="11019" width="10" style="135" bestFit="1" customWidth="1"/>
    <col min="11020" max="11021" width="12.28515625" style="135" bestFit="1" customWidth="1"/>
    <col min="11022" max="11022" width="14.140625" style="135" customWidth="1"/>
    <col min="11023" max="11023" width="15.140625" style="135" customWidth="1"/>
    <col min="11024" max="11024" width="11.42578125" style="135"/>
    <col min="11025" max="11025" width="10.85546875" style="135" customWidth="1"/>
    <col min="11026" max="11028" width="11.42578125" style="135"/>
    <col min="11029" max="11029" width="13.85546875" style="135" customWidth="1"/>
    <col min="11030" max="11033" width="11.42578125" style="135"/>
    <col min="11034" max="11034" width="10.85546875" style="135" customWidth="1"/>
    <col min="11035" max="11264" width="11.42578125" style="135"/>
    <col min="11265" max="11265" width="11.42578125" style="135" bestFit="1" customWidth="1"/>
    <col min="11266" max="11266" width="34.42578125" style="135" customWidth="1"/>
    <col min="11267" max="11267" width="14.28515625" style="135" customWidth="1"/>
    <col min="11268" max="11268" width="15.7109375" style="135" customWidth="1"/>
    <col min="11269" max="11269" width="12.42578125" style="135" bestFit="1" customWidth="1"/>
    <col min="11270" max="11270" width="14.140625" style="135" bestFit="1" customWidth="1"/>
    <col min="11271" max="11271" width="12" style="135" customWidth="1"/>
    <col min="11272" max="11273" width="10.85546875" style="135" customWidth="1"/>
    <col min="11274" max="11274" width="14.28515625" style="135" customWidth="1"/>
    <col min="11275" max="11275" width="10" style="135" bestFit="1" customWidth="1"/>
    <col min="11276" max="11277" width="12.28515625" style="135" bestFit="1" customWidth="1"/>
    <col min="11278" max="11278" width="14.140625" style="135" customWidth="1"/>
    <col min="11279" max="11279" width="15.140625" style="135" customWidth="1"/>
    <col min="11280" max="11280" width="11.42578125" style="135"/>
    <col min="11281" max="11281" width="10.85546875" style="135" customWidth="1"/>
    <col min="11282" max="11284" width="11.42578125" style="135"/>
    <col min="11285" max="11285" width="13.85546875" style="135" customWidth="1"/>
    <col min="11286" max="11289" width="11.42578125" style="135"/>
    <col min="11290" max="11290" width="10.85546875" style="135" customWidth="1"/>
    <col min="11291" max="11520" width="11.42578125" style="135"/>
    <col min="11521" max="11521" width="11.42578125" style="135" bestFit="1" customWidth="1"/>
    <col min="11522" max="11522" width="34.42578125" style="135" customWidth="1"/>
    <col min="11523" max="11523" width="14.28515625" style="135" customWidth="1"/>
    <col min="11524" max="11524" width="15.7109375" style="135" customWidth="1"/>
    <col min="11525" max="11525" width="12.42578125" style="135" bestFit="1" customWidth="1"/>
    <col min="11526" max="11526" width="14.140625" style="135" bestFit="1" customWidth="1"/>
    <col min="11527" max="11527" width="12" style="135" customWidth="1"/>
    <col min="11528" max="11529" width="10.85546875" style="135" customWidth="1"/>
    <col min="11530" max="11530" width="14.28515625" style="135" customWidth="1"/>
    <col min="11531" max="11531" width="10" style="135" bestFit="1" customWidth="1"/>
    <col min="11532" max="11533" width="12.28515625" style="135" bestFit="1" customWidth="1"/>
    <col min="11534" max="11534" width="14.140625" style="135" customWidth="1"/>
    <col min="11535" max="11535" width="15.140625" style="135" customWidth="1"/>
    <col min="11536" max="11536" width="11.42578125" style="135"/>
    <col min="11537" max="11537" width="10.85546875" style="135" customWidth="1"/>
    <col min="11538" max="11540" width="11.42578125" style="135"/>
    <col min="11541" max="11541" width="13.85546875" style="135" customWidth="1"/>
    <col min="11542" max="11545" width="11.42578125" style="135"/>
    <col min="11546" max="11546" width="10.85546875" style="135" customWidth="1"/>
    <col min="11547" max="11776" width="11.42578125" style="135"/>
    <col min="11777" max="11777" width="11.42578125" style="135" bestFit="1" customWidth="1"/>
    <col min="11778" max="11778" width="34.42578125" style="135" customWidth="1"/>
    <col min="11779" max="11779" width="14.28515625" style="135" customWidth="1"/>
    <col min="11780" max="11780" width="15.7109375" style="135" customWidth="1"/>
    <col min="11781" max="11781" width="12.42578125" style="135" bestFit="1" customWidth="1"/>
    <col min="11782" max="11782" width="14.140625" style="135" bestFit="1" customWidth="1"/>
    <col min="11783" max="11783" width="12" style="135" customWidth="1"/>
    <col min="11784" max="11785" width="10.85546875" style="135" customWidth="1"/>
    <col min="11786" max="11786" width="14.28515625" style="135" customWidth="1"/>
    <col min="11787" max="11787" width="10" style="135" bestFit="1" customWidth="1"/>
    <col min="11788" max="11789" width="12.28515625" style="135" bestFit="1" customWidth="1"/>
    <col min="11790" max="11790" width="14.140625" style="135" customWidth="1"/>
    <col min="11791" max="11791" width="15.140625" style="135" customWidth="1"/>
    <col min="11792" max="11792" width="11.42578125" style="135"/>
    <col min="11793" max="11793" width="10.85546875" style="135" customWidth="1"/>
    <col min="11794" max="11796" width="11.42578125" style="135"/>
    <col min="11797" max="11797" width="13.85546875" style="135" customWidth="1"/>
    <col min="11798" max="11801" width="11.42578125" style="135"/>
    <col min="11802" max="11802" width="10.85546875" style="135" customWidth="1"/>
    <col min="11803" max="12032" width="11.42578125" style="135"/>
    <col min="12033" max="12033" width="11.42578125" style="135" bestFit="1" customWidth="1"/>
    <col min="12034" max="12034" width="34.42578125" style="135" customWidth="1"/>
    <col min="12035" max="12035" width="14.28515625" style="135" customWidth="1"/>
    <col min="12036" max="12036" width="15.7109375" style="135" customWidth="1"/>
    <col min="12037" max="12037" width="12.42578125" style="135" bestFit="1" customWidth="1"/>
    <col min="12038" max="12038" width="14.140625" style="135" bestFit="1" customWidth="1"/>
    <col min="12039" max="12039" width="12" style="135" customWidth="1"/>
    <col min="12040" max="12041" width="10.85546875" style="135" customWidth="1"/>
    <col min="12042" max="12042" width="14.28515625" style="135" customWidth="1"/>
    <col min="12043" max="12043" width="10" style="135" bestFit="1" customWidth="1"/>
    <col min="12044" max="12045" width="12.28515625" style="135" bestFit="1" customWidth="1"/>
    <col min="12046" max="12046" width="14.140625" style="135" customWidth="1"/>
    <col min="12047" max="12047" width="15.140625" style="135" customWidth="1"/>
    <col min="12048" max="12048" width="11.42578125" style="135"/>
    <col min="12049" max="12049" width="10.85546875" style="135" customWidth="1"/>
    <col min="12050" max="12052" width="11.42578125" style="135"/>
    <col min="12053" max="12053" width="13.85546875" style="135" customWidth="1"/>
    <col min="12054" max="12057" width="11.42578125" style="135"/>
    <col min="12058" max="12058" width="10.85546875" style="135" customWidth="1"/>
    <col min="12059" max="12288" width="11.42578125" style="135"/>
    <col min="12289" max="12289" width="11.42578125" style="135" bestFit="1" customWidth="1"/>
    <col min="12290" max="12290" width="34.42578125" style="135" customWidth="1"/>
    <col min="12291" max="12291" width="14.28515625" style="135" customWidth="1"/>
    <col min="12292" max="12292" width="15.7109375" style="135" customWidth="1"/>
    <col min="12293" max="12293" width="12.42578125" style="135" bestFit="1" customWidth="1"/>
    <col min="12294" max="12294" width="14.140625" style="135" bestFit="1" customWidth="1"/>
    <col min="12295" max="12295" width="12" style="135" customWidth="1"/>
    <col min="12296" max="12297" width="10.85546875" style="135" customWidth="1"/>
    <col min="12298" max="12298" width="14.28515625" style="135" customWidth="1"/>
    <col min="12299" max="12299" width="10" style="135" bestFit="1" customWidth="1"/>
    <col min="12300" max="12301" width="12.28515625" style="135" bestFit="1" customWidth="1"/>
    <col min="12302" max="12302" width="14.140625" style="135" customWidth="1"/>
    <col min="12303" max="12303" width="15.140625" style="135" customWidth="1"/>
    <col min="12304" max="12304" width="11.42578125" style="135"/>
    <col min="12305" max="12305" width="10.85546875" style="135" customWidth="1"/>
    <col min="12306" max="12308" width="11.42578125" style="135"/>
    <col min="12309" max="12309" width="13.85546875" style="135" customWidth="1"/>
    <col min="12310" max="12313" width="11.42578125" style="135"/>
    <col min="12314" max="12314" width="10.85546875" style="135" customWidth="1"/>
    <col min="12315" max="12544" width="11.42578125" style="135"/>
    <col min="12545" max="12545" width="11.42578125" style="135" bestFit="1" customWidth="1"/>
    <col min="12546" max="12546" width="34.42578125" style="135" customWidth="1"/>
    <col min="12547" max="12547" width="14.28515625" style="135" customWidth="1"/>
    <col min="12548" max="12548" width="15.7109375" style="135" customWidth="1"/>
    <col min="12549" max="12549" width="12.42578125" style="135" bestFit="1" customWidth="1"/>
    <col min="12550" max="12550" width="14.140625" style="135" bestFit="1" customWidth="1"/>
    <col min="12551" max="12551" width="12" style="135" customWidth="1"/>
    <col min="12552" max="12553" width="10.85546875" style="135" customWidth="1"/>
    <col min="12554" max="12554" width="14.28515625" style="135" customWidth="1"/>
    <col min="12555" max="12555" width="10" style="135" bestFit="1" customWidth="1"/>
    <col min="12556" max="12557" width="12.28515625" style="135" bestFit="1" customWidth="1"/>
    <col min="12558" max="12558" width="14.140625" style="135" customWidth="1"/>
    <col min="12559" max="12559" width="15.140625" style="135" customWidth="1"/>
    <col min="12560" max="12560" width="11.42578125" style="135"/>
    <col min="12561" max="12561" width="10.85546875" style="135" customWidth="1"/>
    <col min="12562" max="12564" width="11.42578125" style="135"/>
    <col min="12565" max="12565" width="13.85546875" style="135" customWidth="1"/>
    <col min="12566" max="12569" width="11.42578125" style="135"/>
    <col min="12570" max="12570" width="10.85546875" style="135" customWidth="1"/>
    <col min="12571" max="12800" width="11.42578125" style="135"/>
    <col min="12801" max="12801" width="11.42578125" style="135" bestFit="1" customWidth="1"/>
    <col min="12802" max="12802" width="34.42578125" style="135" customWidth="1"/>
    <col min="12803" max="12803" width="14.28515625" style="135" customWidth="1"/>
    <col min="12804" max="12804" width="15.7109375" style="135" customWidth="1"/>
    <col min="12805" max="12805" width="12.42578125" style="135" bestFit="1" customWidth="1"/>
    <col min="12806" max="12806" width="14.140625" style="135" bestFit="1" customWidth="1"/>
    <col min="12807" max="12807" width="12" style="135" customWidth="1"/>
    <col min="12808" max="12809" width="10.85546875" style="135" customWidth="1"/>
    <col min="12810" max="12810" width="14.28515625" style="135" customWidth="1"/>
    <col min="12811" max="12811" width="10" style="135" bestFit="1" customWidth="1"/>
    <col min="12812" max="12813" width="12.28515625" style="135" bestFit="1" customWidth="1"/>
    <col min="12814" max="12814" width="14.140625" style="135" customWidth="1"/>
    <col min="12815" max="12815" width="15.140625" style="135" customWidth="1"/>
    <col min="12816" max="12816" width="11.42578125" style="135"/>
    <col min="12817" max="12817" width="10.85546875" style="135" customWidth="1"/>
    <col min="12818" max="12820" width="11.42578125" style="135"/>
    <col min="12821" max="12821" width="13.85546875" style="135" customWidth="1"/>
    <col min="12822" max="12825" width="11.42578125" style="135"/>
    <col min="12826" max="12826" width="10.85546875" style="135" customWidth="1"/>
    <col min="12827" max="13056" width="11.42578125" style="135"/>
    <col min="13057" max="13057" width="11.42578125" style="135" bestFit="1" customWidth="1"/>
    <col min="13058" max="13058" width="34.42578125" style="135" customWidth="1"/>
    <col min="13059" max="13059" width="14.28515625" style="135" customWidth="1"/>
    <col min="13060" max="13060" width="15.7109375" style="135" customWidth="1"/>
    <col min="13061" max="13061" width="12.42578125" style="135" bestFit="1" customWidth="1"/>
    <col min="13062" max="13062" width="14.140625" style="135" bestFit="1" customWidth="1"/>
    <col min="13063" max="13063" width="12" style="135" customWidth="1"/>
    <col min="13064" max="13065" width="10.85546875" style="135" customWidth="1"/>
    <col min="13066" max="13066" width="14.28515625" style="135" customWidth="1"/>
    <col min="13067" max="13067" width="10" style="135" bestFit="1" customWidth="1"/>
    <col min="13068" max="13069" width="12.28515625" style="135" bestFit="1" customWidth="1"/>
    <col min="13070" max="13070" width="14.140625" style="135" customWidth="1"/>
    <col min="13071" max="13071" width="15.140625" style="135" customWidth="1"/>
    <col min="13072" max="13072" width="11.42578125" style="135"/>
    <col min="13073" max="13073" width="10.85546875" style="135" customWidth="1"/>
    <col min="13074" max="13076" width="11.42578125" style="135"/>
    <col min="13077" max="13077" width="13.85546875" style="135" customWidth="1"/>
    <col min="13078" max="13081" width="11.42578125" style="135"/>
    <col min="13082" max="13082" width="10.85546875" style="135" customWidth="1"/>
    <col min="13083" max="13312" width="11.42578125" style="135"/>
    <col min="13313" max="13313" width="11.42578125" style="135" bestFit="1" customWidth="1"/>
    <col min="13314" max="13314" width="34.42578125" style="135" customWidth="1"/>
    <col min="13315" max="13315" width="14.28515625" style="135" customWidth="1"/>
    <col min="13316" max="13316" width="15.7109375" style="135" customWidth="1"/>
    <col min="13317" max="13317" width="12.42578125" style="135" bestFit="1" customWidth="1"/>
    <col min="13318" max="13318" width="14.140625" style="135" bestFit="1" customWidth="1"/>
    <col min="13319" max="13319" width="12" style="135" customWidth="1"/>
    <col min="13320" max="13321" width="10.85546875" style="135" customWidth="1"/>
    <col min="13322" max="13322" width="14.28515625" style="135" customWidth="1"/>
    <col min="13323" max="13323" width="10" style="135" bestFit="1" customWidth="1"/>
    <col min="13324" max="13325" width="12.28515625" style="135" bestFit="1" customWidth="1"/>
    <col min="13326" max="13326" width="14.140625" style="135" customWidth="1"/>
    <col min="13327" max="13327" width="15.140625" style="135" customWidth="1"/>
    <col min="13328" max="13328" width="11.42578125" style="135"/>
    <col min="13329" max="13329" width="10.85546875" style="135" customWidth="1"/>
    <col min="13330" max="13332" width="11.42578125" style="135"/>
    <col min="13333" max="13333" width="13.85546875" style="135" customWidth="1"/>
    <col min="13334" max="13337" width="11.42578125" style="135"/>
    <col min="13338" max="13338" width="10.85546875" style="135" customWidth="1"/>
    <col min="13339" max="13568" width="11.42578125" style="135"/>
    <col min="13569" max="13569" width="11.42578125" style="135" bestFit="1" customWidth="1"/>
    <col min="13570" max="13570" width="34.42578125" style="135" customWidth="1"/>
    <col min="13571" max="13571" width="14.28515625" style="135" customWidth="1"/>
    <col min="13572" max="13572" width="15.7109375" style="135" customWidth="1"/>
    <col min="13573" max="13573" width="12.42578125" style="135" bestFit="1" customWidth="1"/>
    <col min="13574" max="13574" width="14.140625" style="135" bestFit="1" customWidth="1"/>
    <col min="13575" max="13575" width="12" style="135" customWidth="1"/>
    <col min="13576" max="13577" width="10.85546875" style="135" customWidth="1"/>
    <col min="13578" max="13578" width="14.28515625" style="135" customWidth="1"/>
    <col min="13579" max="13579" width="10" style="135" bestFit="1" customWidth="1"/>
    <col min="13580" max="13581" width="12.28515625" style="135" bestFit="1" customWidth="1"/>
    <col min="13582" max="13582" width="14.140625" style="135" customWidth="1"/>
    <col min="13583" max="13583" width="15.140625" style="135" customWidth="1"/>
    <col min="13584" max="13584" width="11.42578125" style="135"/>
    <col min="13585" max="13585" width="10.85546875" style="135" customWidth="1"/>
    <col min="13586" max="13588" width="11.42578125" style="135"/>
    <col min="13589" max="13589" width="13.85546875" style="135" customWidth="1"/>
    <col min="13590" max="13593" width="11.42578125" style="135"/>
    <col min="13594" max="13594" width="10.85546875" style="135" customWidth="1"/>
    <col min="13595" max="13824" width="11.42578125" style="135"/>
    <col min="13825" max="13825" width="11.42578125" style="135" bestFit="1" customWidth="1"/>
    <col min="13826" max="13826" width="34.42578125" style="135" customWidth="1"/>
    <col min="13827" max="13827" width="14.28515625" style="135" customWidth="1"/>
    <col min="13828" max="13828" width="15.7109375" style="135" customWidth="1"/>
    <col min="13829" max="13829" width="12.42578125" style="135" bestFit="1" customWidth="1"/>
    <col min="13830" max="13830" width="14.140625" style="135" bestFit="1" customWidth="1"/>
    <col min="13831" max="13831" width="12" style="135" customWidth="1"/>
    <col min="13832" max="13833" width="10.85546875" style="135" customWidth="1"/>
    <col min="13834" max="13834" width="14.28515625" style="135" customWidth="1"/>
    <col min="13835" max="13835" width="10" style="135" bestFit="1" customWidth="1"/>
    <col min="13836" max="13837" width="12.28515625" style="135" bestFit="1" customWidth="1"/>
    <col min="13838" max="13838" width="14.140625" style="135" customWidth="1"/>
    <col min="13839" max="13839" width="15.140625" style="135" customWidth="1"/>
    <col min="13840" max="13840" width="11.42578125" style="135"/>
    <col min="13841" max="13841" width="10.85546875" style="135" customWidth="1"/>
    <col min="13842" max="13844" width="11.42578125" style="135"/>
    <col min="13845" max="13845" width="13.85546875" style="135" customWidth="1"/>
    <col min="13846" max="13849" width="11.42578125" style="135"/>
    <col min="13850" max="13850" width="10.85546875" style="135" customWidth="1"/>
    <col min="13851" max="14080" width="11.42578125" style="135"/>
    <col min="14081" max="14081" width="11.42578125" style="135" bestFit="1" customWidth="1"/>
    <col min="14082" max="14082" width="34.42578125" style="135" customWidth="1"/>
    <col min="14083" max="14083" width="14.28515625" style="135" customWidth="1"/>
    <col min="14084" max="14084" width="15.7109375" style="135" customWidth="1"/>
    <col min="14085" max="14085" width="12.42578125" style="135" bestFit="1" customWidth="1"/>
    <col min="14086" max="14086" width="14.140625" style="135" bestFit="1" customWidth="1"/>
    <col min="14087" max="14087" width="12" style="135" customWidth="1"/>
    <col min="14088" max="14089" width="10.85546875" style="135" customWidth="1"/>
    <col min="14090" max="14090" width="14.28515625" style="135" customWidth="1"/>
    <col min="14091" max="14091" width="10" style="135" bestFit="1" customWidth="1"/>
    <col min="14092" max="14093" width="12.28515625" style="135" bestFit="1" customWidth="1"/>
    <col min="14094" max="14094" width="14.140625" style="135" customWidth="1"/>
    <col min="14095" max="14095" width="15.140625" style="135" customWidth="1"/>
    <col min="14096" max="14096" width="11.42578125" style="135"/>
    <col min="14097" max="14097" width="10.85546875" style="135" customWidth="1"/>
    <col min="14098" max="14100" width="11.42578125" style="135"/>
    <col min="14101" max="14101" width="13.85546875" style="135" customWidth="1"/>
    <col min="14102" max="14105" width="11.42578125" style="135"/>
    <col min="14106" max="14106" width="10.85546875" style="135" customWidth="1"/>
    <col min="14107" max="14336" width="11.42578125" style="135"/>
    <col min="14337" max="14337" width="11.42578125" style="135" bestFit="1" customWidth="1"/>
    <col min="14338" max="14338" width="34.42578125" style="135" customWidth="1"/>
    <col min="14339" max="14339" width="14.28515625" style="135" customWidth="1"/>
    <col min="14340" max="14340" width="15.7109375" style="135" customWidth="1"/>
    <col min="14341" max="14341" width="12.42578125" style="135" bestFit="1" customWidth="1"/>
    <col min="14342" max="14342" width="14.140625" style="135" bestFit="1" customWidth="1"/>
    <col min="14343" max="14343" width="12" style="135" customWidth="1"/>
    <col min="14344" max="14345" width="10.85546875" style="135" customWidth="1"/>
    <col min="14346" max="14346" width="14.28515625" style="135" customWidth="1"/>
    <col min="14347" max="14347" width="10" style="135" bestFit="1" customWidth="1"/>
    <col min="14348" max="14349" width="12.28515625" style="135" bestFit="1" customWidth="1"/>
    <col min="14350" max="14350" width="14.140625" style="135" customWidth="1"/>
    <col min="14351" max="14351" width="15.140625" style="135" customWidth="1"/>
    <col min="14352" max="14352" width="11.42578125" style="135"/>
    <col min="14353" max="14353" width="10.85546875" style="135" customWidth="1"/>
    <col min="14354" max="14356" width="11.42578125" style="135"/>
    <col min="14357" max="14357" width="13.85546875" style="135" customWidth="1"/>
    <col min="14358" max="14361" width="11.42578125" style="135"/>
    <col min="14362" max="14362" width="10.85546875" style="135" customWidth="1"/>
    <col min="14363" max="14592" width="11.42578125" style="135"/>
    <col min="14593" max="14593" width="11.42578125" style="135" bestFit="1" customWidth="1"/>
    <col min="14594" max="14594" width="34.42578125" style="135" customWidth="1"/>
    <col min="14595" max="14595" width="14.28515625" style="135" customWidth="1"/>
    <col min="14596" max="14596" width="15.7109375" style="135" customWidth="1"/>
    <col min="14597" max="14597" width="12.42578125" style="135" bestFit="1" customWidth="1"/>
    <col min="14598" max="14598" width="14.140625" style="135" bestFit="1" customWidth="1"/>
    <col min="14599" max="14599" width="12" style="135" customWidth="1"/>
    <col min="14600" max="14601" width="10.85546875" style="135" customWidth="1"/>
    <col min="14602" max="14602" width="14.28515625" style="135" customWidth="1"/>
    <col min="14603" max="14603" width="10" style="135" bestFit="1" customWidth="1"/>
    <col min="14604" max="14605" width="12.28515625" style="135" bestFit="1" customWidth="1"/>
    <col min="14606" max="14606" width="14.140625" style="135" customWidth="1"/>
    <col min="14607" max="14607" width="15.140625" style="135" customWidth="1"/>
    <col min="14608" max="14608" width="11.42578125" style="135"/>
    <col min="14609" max="14609" width="10.85546875" style="135" customWidth="1"/>
    <col min="14610" max="14612" width="11.42578125" style="135"/>
    <col min="14613" max="14613" width="13.85546875" style="135" customWidth="1"/>
    <col min="14614" max="14617" width="11.42578125" style="135"/>
    <col min="14618" max="14618" width="10.85546875" style="135" customWidth="1"/>
    <col min="14619" max="14848" width="11.42578125" style="135"/>
    <col min="14849" max="14849" width="11.42578125" style="135" bestFit="1" customWidth="1"/>
    <col min="14850" max="14850" width="34.42578125" style="135" customWidth="1"/>
    <col min="14851" max="14851" width="14.28515625" style="135" customWidth="1"/>
    <col min="14852" max="14852" width="15.7109375" style="135" customWidth="1"/>
    <col min="14853" max="14853" width="12.42578125" style="135" bestFit="1" customWidth="1"/>
    <col min="14854" max="14854" width="14.140625" style="135" bestFit="1" customWidth="1"/>
    <col min="14855" max="14855" width="12" style="135" customWidth="1"/>
    <col min="14856" max="14857" width="10.85546875" style="135" customWidth="1"/>
    <col min="14858" max="14858" width="14.28515625" style="135" customWidth="1"/>
    <col min="14859" max="14859" width="10" style="135" bestFit="1" customWidth="1"/>
    <col min="14860" max="14861" width="12.28515625" style="135" bestFit="1" customWidth="1"/>
    <col min="14862" max="14862" width="14.140625" style="135" customWidth="1"/>
    <col min="14863" max="14863" width="15.140625" style="135" customWidth="1"/>
    <col min="14864" max="14864" width="11.42578125" style="135"/>
    <col min="14865" max="14865" width="10.85546875" style="135" customWidth="1"/>
    <col min="14866" max="14868" width="11.42578125" style="135"/>
    <col min="14869" max="14869" width="13.85546875" style="135" customWidth="1"/>
    <col min="14870" max="14873" width="11.42578125" style="135"/>
    <col min="14874" max="14874" width="10.85546875" style="135" customWidth="1"/>
    <col min="14875" max="15104" width="11.42578125" style="135"/>
    <col min="15105" max="15105" width="11.42578125" style="135" bestFit="1" customWidth="1"/>
    <col min="15106" max="15106" width="34.42578125" style="135" customWidth="1"/>
    <col min="15107" max="15107" width="14.28515625" style="135" customWidth="1"/>
    <col min="15108" max="15108" width="15.7109375" style="135" customWidth="1"/>
    <col min="15109" max="15109" width="12.42578125" style="135" bestFit="1" customWidth="1"/>
    <col min="15110" max="15110" width="14.140625" style="135" bestFit="1" customWidth="1"/>
    <col min="15111" max="15111" width="12" style="135" customWidth="1"/>
    <col min="15112" max="15113" width="10.85546875" style="135" customWidth="1"/>
    <col min="15114" max="15114" width="14.28515625" style="135" customWidth="1"/>
    <col min="15115" max="15115" width="10" style="135" bestFit="1" customWidth="1"/>
    <col min="15116" max="15117" width="12.28515625" style="135" bestFit="1" customWidth="1"/>
    <col min="15118" max="15118" width="14.140625" style="135" customWidth="1"/>
    <col min="15119" max="15119" width="15.140625" style="135" customWidth="1"/>
    <col min="15120" max="15120" width="11.42578125" style="135"/>
    <col min="15121" max="15121" width="10.85546875" style="135" customWidth="1"/>
    <col min="15122" max="15124" width="11.42578125" style="135"/>
    <col min="15125" max="15125" width="13.85546875" style="135" customWidth="1"/>
    <col min="15126" max="15129" width="11.42578125" style="135"/>
    <col min="15130" max="15130" width="10.85546875" style="135" customWidth="1"/>
    <col min="15131" max="15360" width="11.42578125" style="135"/>
    <col min="15361" max="15361" width="11.42578125" style="135" bestFit="1" customWidth="1"/>
    <col min="15362" max="15362" width="34.42578125" style="135" customWidth="1"/>
    <col min="15363" max="15363" width="14.28515625" style="135" customWidth="1"/>
    <col min="15364" max="15364" width="15.7109375" style="135" customWidth="1"/>
    <col min="15365" max="15365" width="12.42578125" style="135" bestFit="1" customWidth="1"/>
    <col min="15366" max="15366" width="14.140625" style="135" bestFit="1" customWidth="1"/>
    <col min="15367" max="15367" width="12" style="135" customWidth="1"/>
    <col min="15368" max="15369" width="10.85546875" style="135" customWidth="1"/>
    <col min="15370" max="15370" width="14.28515625" style="135" customWidth="1"/>
    <col min="15371" max="15371" width="10" style="135" bestFit="1" customWidth="1"/>
    <col min="15372" max="15373" width="12.28515625" style="135" bestFit="1" customWidth="1"/>
    <col min="15374" max="15374" width="14.140625" style="135" customWidth="1"/>
    <col min="15375" max="15375" width="15.140625" style="135" customWidth="1"/>
    <col min="15376" max="15376" width="11.42578125" style="135"/>
    <col min="15377" max="15377" width="10.85546875" style="135" customWidth="1"/>
    <col min="15378" max="15380" width="11.42578125" style="135"/>
    <col min="15381" max="15381" width="13.85546875" style="135" customWidth="1"/>
    <col min="15382" max="15385" width="11.42578125" style="135"/>
    <col min="15386" max="15386" width="10.85546875" style="135" customWidth="1"/>
    <col min="15387" max="15616" width="11.42578125" style="135"/>
    <col min="15617" max="15617" width="11.42578125" style="135" bestFit="1" customWidth="1"/>
    <col min="15618" max="15618" width="34.42578125" style="135" customWidth="1"/>
    <col min="15619" max="15619" width="14.28515625" style="135" customWidth="1"/>
    <col min="15620" max="15620" width="15.7109375" style="135" customWidth="1"/>
    <col min="15621" max="15621" width="12.42578125" style="135" bestFit="1" customWidth="1"/>
    <col min="15622" max="15622" width="14.140625" style="135" bestFit="1" customWidth="1"/>
    <col min="15623" max="15623" width="12" style="135" customWidth="1"/>
    <col min="15624" max="15625" width="10.85546875" style="135" customWidth="1"/>
    <col min="15626" max="15626" width="14.28515625" style="135" customWidth="1"/>
    <col min="15627" max="15627" width="10" style="135" bestFit="1" customWidth="1"/>
    <col min="15628" max="15629" width="12.28515625" style="135" bestFit="1" customWidth="1"/>
    <col min="15630" max="15630" width="14.140625" style="135" customWidth="1"/>
    <col min="15631" max="15631" width="15.140625" style="135" customWidth="1"/>
    <col min="15632" max="15632" width="11.42578125" style="135"/>
    <col min="15633" max="15633" width="10.85546875" style="135" customWidth="1"/>
    <col min="15634" max="15636" width="11.42578125" style="135"/>
    <col min="15637" max="15637" width="13.85546875" style="135" customWidth="1"/>
    <col min="15638" max="15641" width="11.42578125" style="135"/>
    <col min="15642" max="15642" width="10.85546875" style="135" customWidth="1"/>
    <col min="15643" max="15872" width="11.42578125" style="135"/>
    <col min="15873" max="15873" width="11.42578125" style="135" bestFit="1" customWidth="1"/>
    <col min="15874" max="15874" width="34.42578125" style="135" customWidth="1"/>
    <col min="15875" max="15875" width="14.28515625" style="135" customWidth="1"/>
    <col min="15876" max="15876" width="15.7109375" style="135" customWidth="1"/>
    <col min="15877" max="15877" width="12.42578125" style="135" bestFit="1" customWidth="1"/>
    <col min="15878" max="15878" width="14.140625" style="135" bestFit="1" customWidth="1"/>
    <col min="15879" max="15879" width="12" style="135" customWidth="1"/>
    <col min="15880" max="15881" width="10.85546875" style="135" customWidth="1"/>
    <col min="15882" max="15882" width="14.28515625" style="135" customWidth="1"/>
    <col min="15883" max="15883" width="10" style="135" bestFit="1" customWidth="1"/>
    <col min="15884" max="15885" width="12.28515625" style="135" bestFit="1" customWidth="1"/>
    <col min="15886" max="15886" width="14.140625" style="135" customWidth="1"/>
    <col min="15887" max="15887" width="15.140625" style="135" customWidth="1"/>
    <col min="15888" max="15888" width="11.42578125" style="135"/>
    <col min="15889" max="15889" width="10.85546875" style="135" customWidth="1"/>
    <col min="15890" max="15892" width="11.42578125" style="135"/>
    <col min="15893" max="15893" width="13.85546875" style="135" customWidth="1"/>
    <col min="15894" max="15897" width="11.42578125" style="135"/>
    <col min="15898" max="15898" width="10.85546875" style="135" customWidth="1"/>
    <col min="15899" max="16128" width="11.42578125" style="135"/>
    <col min="16129" max="16129" width="11.42578125" style="135" bestFit="1" customWidth="1"/>
    <col min="16130" max="16130" width="34.42578125" style="135" customWidth="1"/>
    <col min="16131" max="16131" width="14.28515625" style="135" customWidth="1"/>
    <col min="16132" max="16132" width="15.7109375" style="135" customWidth="1"/>
    <col min="16133" max="16133" width="12.42578125" style="135" bestFit="1" customWidth="1"/>
    <col min="16134" max="16134" width="14.140625" style="135" bestFit="1" customWidth="1"/>
    <col min="16135" max="16135" width="12" style="135" customWidth="1"/>
    <col min="16136" max="16137" width="10.85546875" style="135" customWidth="1"/>
    <col min="16138" max="16138" width="14.28515625" style="135" customWidth="1"/>
    <col min="16139" max="16139" width="10" style="135" bestFit="1" customWidth="1"/>
    <col min="16140" max="16141" width="12.28515625" style="135" bestFit="1" customWidth="1"/>
    <col min="16142" max="16142" width="14.140625" style="135" customWidth="1"/>
    <col min="16143" max="16143" width="15.140625" style="135" customWidth="1"/>
    <col min="16144" max="16144" width="11.42578125" style="135"/>
    <col min="16145" max="16145" width="10.85546875" style="135" customWidth="1"/>
    <col min="16146" max="16148" width="11.42578125" style="135"/>
    <col min="16149" max="16149" width="13.85546875" style="135" customWidth="1"/>
    <col min="16150" max="16153" width="11.42578125" style="135"/>
    <col min="16154" max="16154" width="10.85546875" style="135" customWidth="1"/>
    <col min="16155" max="16384" width="11.42578125" style="135"/>
  </cols>
  <sheetData>
    <row r="1" spans="1:39" ht="24" customHeight="1" x14ac:dyDescent="0.2">
      <c r="A1" s="205" t="s">
        <v>346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30"/>
      <c r="Z1" s="30"/>
    </row>
    <row r="2" spans="1:39" s="7" customFormat="1" ht="90.75" customHeight="1" x14ac:dyDescent="0.2">
      <c r="A2" s="136" t="s">
        <v>18</v>
      </c>
      <c r="B2" s="136" t="s">
        <v>19</v>
      </c>
      <c r="C2" s="101" t="s">
        <v>344</v>
      </c>
      <c r="D2" s="102" t="s">
        <v>347</v>
      </c>
      <c r="E2" s="102" t="s">
        <v>12</v>
      </c>
      <c r="F2" s="102" t="s">
        <v>13</v>
      </c>
      <c r="G2" s="102" t="s">
        <v>14</v>
      </c>
      <c r="H2" s="102" t="s">
        <v>348</v>
      </c>
      <c r="I2" s="102" t="s">
        <v>20</v>
      </c>
      <c r="J2" s="102" t="s">
        <v>349</v>
      </c>
      <c r="K2" s="102" t="s">
        <v>16</v>
      </c>
      <c r="L2" s="105" t="s">
        <v>297</v>
      </c>
      <c r="M2" s="106" t="s">
        <v>11</v>
      </c>
      <c r="N2" s="106" t="s">
        <v>12</v>
      </c>
      <c r="O2" s="106" t="s">
        <v>13</v>
      </c>
      <c r="P2" s="106" t="s">
        <v>14</v>
      </c>
      <c r="Q2" s="106" t="s">
        <v>348</v>
      </c>
      <c r="R2" s="106" t="s">
        <v>20</v>
      </c>
      <c r="S2" s="106" t="s">
        <v>349</v>
      </c>
      <c r="T2" s="106" t="s">
        <v>16</v>
      </c>
      <c r="U2" s="103" t="s">
        <v>345</v>
      </c>
      <c r="V2" s="104" t="s">
        <v>11</v>
      </c>
      <c r="W2" s="104" t="s">
        <v>12</v>
      </c>
      <c r="X2" s="104" t="s">
        <v>13</v>
      </c>
      <c r="Y2" s="104" t="s">
        <v>14</v>
      </c>
      <c r="Z2" s="104" t="s">
        <v>348</v>
      </c>
      <c r="AA2" s="104" t="s">
        <v>20</v>
      </c>
      <c r="AB2" s="104" t="s">
        <v>349</v>
      </c>
      <c r="AC2" s="104" t="s">
        <v>16</v>
      </c>
    </row>
    <row r="3" spans="1:39" x14ac:dyDescent="0.2">
      <c r="A3" s="137"/>
      <c r="B3" s="138"/>
      <c r="C3" s="198"/>
      <c r="D3" s="198"/>
      <c r="E3" s="198"/>
      <c r="F3" s="198"/>
      <c r="G3" s="198"/>
      <c r="H3" s="199"/>
      <c r="I3" s="198"/>
      <c r="J3" s="198"/>
      <c r="K3" s="198"/>
      <c r="L3" s="198"/>
      <c r="M3" s="198"/>
      <c r="N3" s="198"/>
      <c r="O3" s="198"/>
      <c r="P3" s="198"/>
      <c r="Q3" s="199"/>
      <c r="R3" s="198"/>
      <c r="S3" s="198"/>
      <c r="T3" s="198"/>
      <c r="U3" s="198"/>
      <c r="V3" s="198"/>
      <c r="W3" s="198"/>
      <c r="X3" s="198"/>
      <c r="Y3" s="198"/>
      <c r="Z3" s="199"/>
      <c r="AA3" s="198"/>
      <c r="AB3" s="198"/>
      <c r="AC3" s="198"/>
      <c r="AD3" s="139"/>
      <c r="AE3" s="139"/>
      <c r="AF3" s="139"/>
      <c r="AG3" s="139"/>
      <c r="AH3" s="139"/>
      <c r="AI3" s="139"/>
      <c r="AJ3" s="139"/>
      <c r="AK3" s="139"/>
      <c r="AL3" s="139"/>
      <c r="AM3" s="139"/>
    </row>
    <row r="4" spans="1:39" s="7" customFormat="1" x14ac:dyDescent="0.2">
      <c r="A4" s="137"/>
      <c r="B4" s="140" t="s">
        <v>366</v>
      </c>
      <c r="C4" s="200">
        <f>C7+C63+C92</f>
        <v>5913937.2200000007</v>
      </c>
      <c r="D4" s="200">
        <f t="shared" ref="D4:K4" si="0">D7+D63+D92</f>
        <v>516292</v>
      </c>
      <c r="E4" s="200">
        <f t="shared" si="0"/>
        <v>37980</v>
      </c>
      <c r="F4" s="200">
        <f t="shared" si="0"/>
        <v>20000</v>
      </c>
      <c r="G4" s="200">
        <f t="shared" si="0"/>
        <v>19929.599999999999</v>
      </c>
      <c r="H4" s="201">
        <f t="shared" si="0"/>
        <v>5313827.2200000007</v>
      </c>
      <c r="I4" s="200">
        <f t="shared" si="0"/>
        <v>5000</v>
      </c>
      <c r="J4" s="200">
        <f t="shared" si="0"/>
        <v>908.4</v>
      </c>
      <c r="K4" s="200">
        <f t="shared" si="0"/>
        <v>0</v>
      </c>
      <c r="L4" s="200">
        <f>L7+L63+L92</f>
        <v>5921277.2200000007</v>
      </c>
      <c r="M4" s="200">
        <f t="shared" ref="M4:T4" si="1">M7+M63+M92</f>
        <v>516292</v>
      </c>
      <c r="N4" s="200">
        <f t="shared" si="1"/>
        <v>52380</v>
      </c>
      <c r="O4" s="200">
        <f t="shared" si="1"/>
        <v>20000</v>
      </c>
      <c r="P4" s="200">
        <f t="shared" si="1"/>
        <v>12869.6</v>
      </c>
      <c r="Q4" s="201">
        <f t="shared" si="1"/>
        <v>5313827.2200000007</v>
      </c>
      <c r="R4" s="200">
        <f t="shared" si="1"/>
        <v>5000</v>
      </c>
      <c r="S4" s="200">
        <f t="shared" si="1"/>
        <v>908.4</v>
      </c>
      <c r="T4" s="200">
        <f t="shared" si="1"/>
        <v>0</v>
      </c>
      <c r="U4" s="200">
        <f>U7+U63+U92</f>
        <v>5921277.2200000007</v>
      </c>
      <c r="V4" s="200">
        <f t="shared" ref="V4:AC4" si="2">V7+V63+V92</f>
        <v>516292</v>
      </c>
      <c r="W4" s="200">
        <f t="shared" si="2"/>
        <v>52380</v>
      </c>
      <c r="X4" s="200">
        <f t="shared" si="2"/>
        <v>20000</v>
      </c>
      <c r="Y4" s="200">
        <f t="shared" si="2"/>
        <v>12869.6</v>
      </c>
      <c r="Z4" s="201">
        <f t="shared" si="2"/>
        <v>5313827.2200000007</v>
      </c>
      <c r="AA4" s="200">
        <f t="shared" si="2"/>
        <v>5000</v>
      </c>
      <c r="AB4" s="200">
        <f t="shared" si="2"/>
        <v>908.4</v>
      </c>
      <c r="AC4" s="200">
        <f t="shared" si="2"/>
        <v>0</v>
      </c>
      <c r="AD4" s="141"/>
      <c r="AE4" s="141"/>
      <c r="AF4" s="141"/>
      <c r="AG4" s="141"/>
      <c r="AH4" s="141"/>
      <c r="AI4" s="141"/>
      <c r="AJ4" s="141"/>
      <c r="AK4" s="141"/>
      <c r="AL4" s="141"/>
      <c r="AM4" s="141"/>
    </row>
    <row r="5" spans="1:39" x14ac:dyDescent="0.2">
      <c r="A5" s="137"/>
      <c r="B5" s="138"/>
      <c r="C5" s="198"/>
      <c r="D5" s="198"/>
      <c r="E5" s="198"/>
      <c r="F5" s="198"/>
      <c r="G5" s="198"/>
      <c r="H5" s="199"/>
      <c r="I5" s="198"/>
      <c r="J5" s="198"/>
      <c r="K5" s="198"/>
      <c r="L5" s="198"/>
      <c r="M5" s="198"/>
      <c r="N5" s="198"/>
      <c r="O5" s="198"/>
      <c r="P5" s="198"/>
      <c r="Q5" s="199"/>
      <c r="R5" s="198"/>
      <c r="S5" s="198"/>
      <c r="T5" s="198"/>
      <c r="U5" s="198"/>
      <c r="V5" s="198"/>
      <c r="W5" s="198"/>
      <c r="X5" s="198"/>
      <c r="Y5" s="198"/>
      <c r="Z5" s="199"/>
      <c r="AA5" s="198"/>
      <c r="AB5" s="198"/>
      <c r="AC5" s="198"/>
      <c r="AD5" s="139"/>
      <c r="AE5" s="139"/>
      <c r="AF5" s="139"/>
      <c r="AG5" s="139"/>
      <c r="AH5" s="139"/>
      <c r="AI5" s="139"/>
      <c r="AJ5" s="139"/>
      <c r="AK5" s="139"/>
      <c r="AL5" s="139"/>
      <c r="AM5" s="139"/>
    </row>
    <row r="6" spans="1:39" s="7" customFormat="1" ht="25.5" x14ac:dyDescent="0.2">
      <c r="A6" s="142" t="s">
        <v>39</v>
      </c>
      <c r="B6" s="143" t="s">
        <v>350</v>
      </c>
      <c r="C6" s="200"/>
      <c r="D6" s="200"/>
      <c r="E6" s="200"/>
      <c r="F6" s="200"/>
      <c r="G6" s="200"/>
      <c r="H6" s="201"/>
      <c r="I6" s="200"/>
      <c r="J6" s="200"/>
      <c r="K6" s="200"/>
      <c r="L6" s="200"/>
      <c r="M6" s="200"/>
      <c r="N6" s="200"/>
      <c r="O6" s="200"/>
      <c r="P6" s="200"/>
      <c r="Q6" s="201"/>
      <c r="R6" s="200"/>
      <c r="S6" s="200"/>
      <c r="T6" s="200"/>
      <c r="U6" s="200"/>
      <c r="V6" s="200"/>
      <c r="W6" s="200"/>
      <c r="X6" s="200"/>
      <c r="Y6" s="200"/>
      <c r="Z6" s="201"/>
      <c r="AA6" s="200"/>
      <c r="AB6" s="200"/>
      <c r="AC6" s="200"/>
      <c r="AD6" s="141"/>
      <c r="AE6" s="141"/>
      <c r="AF6" s="141"/>
      <c r="AG6" s="141"/>
      <c r="AH6" s="141"/>
      <c r="AI6" s="141"/>
      <c r="AJ6" s="141"/>
      <c r="AK6" s="141"/>
      <c r="AL6" s="141"/>
      <c r="AM6" s="141"/>
    </row>
    <row r="7" spans="1:39" s="7" customFormat="1" ht="17.25" customHeight="1" x14ac:dyDescent="0.2">
      <c r="A7" s="144" t="s">
        <v>38</v>
      </c>
      <c r="B7" s="145" t="s">
        <v>351</v>
      </c>
      <c r="C7" s="202">
        <f>C8+C49</f>
        <v>5882645.2200000007</v>
      </c>
      <c r="D7" s="202">
        <f t="shared" ref="D7:J7" si="3">D8+D49</f>
        <v>485000</v>
      </c>
      <c r="E7" s="202">
        <f t="shared" si="3"/>
        <v>37980</v>
      </c>
      <c r="F7" s="202">
        <f t="shared" si="3"/>
        <v>20000</v>
      </c>
      <c r="G7" s="202">
        <f t="shared" si="3"/>
        <v>19929.599999999999</v>
      </c>
      <c r="H7" s="201">
        <f t="shared" si="3"/>
        <v>5313827.2200000007</v>
      </c>
      <c r="I7" s="202">
        <f t="shared" si="3"/>
        <v>5000</v>
      </c>
      <c r="J7" s="202">
        <f t="shared" si="3"/>
        <v>908.4</v>
      </c>
      <c r="K7" s="202">
        <f>K8+K49</f>
        <v>0</v>
      </c>
      <c r="L7" s="202">
        <f>L8+L49</f>
        <v>5889985.2200000007</v>
      </c>
      <c r="M7" s="202">
        <f t="shared" ref="M7" si="4">M8+M49</f>
        <v>485000</v>
      </c>
      <c r="N7" s="202">
        <f t="shared" ref="N7" si="5">N8+N49</f>
        <v>52380</v>
      </c>
      <c r="O7" s="202">
        <f t="shared" ref="O7" si="6">O8+O49</f>
        <v>20000</v>
      </c>
      <c r="P7" s="202">
        <f t="shared" ref="P7" si="7">P8+P49</f>
        <v>12869.6</v>
      </c>
      <c r="Q7" s="201">
        <f t="shared" ref="Q7" si="8">Q8+Q49</f>
        <v>5313827.2200000007</v>
      </c>
      <c r="R7" s="202">
        <f t="shared" ref="R7" si="9">R8+R49</f>
        <v>5000</v>
      </c>
      <c r="S7" s="202">
        <f t="shared" ref="S7" si="10">S8+S49</f>
        <v>908.4</v>
      </c>
      <c r="T7" s="202">
        <f>T8+T49</f>
        <v>0</v>
      </c>
      <c r="U7" s="202">
        <f>U8+U49</f>
        <v>5889985.2200000007</v>
      </c>
      <c r="V7" s="202">
        <f t="shared" ref="V7" si="11">V8+V49</f>
        <v>485000</v>
      </c>
      <c r="W7" s="202">
        <f t="shared" ref="W7" si="12">W8+W49</f>
        <v>52380</v>
      </c>
      <c r="X7" s="202">
        <f t="shared" ref="X7" si="13">X8+X49</f>
        <v>20000</v>
      </c>
      <c r="Y7" s="202">
        <f t="shared" ref="Y7" si="14">Y8+Y49</f>
        <v>12869.6</v>
      </c>
      <c r="Z7" s="201">
        <f t="shared" ref="Z7" si="15">Z8+Z49</f>
        <v>5313827.2200000007</v>
      </c>
      <c r="AA7" s="202">
        <f t="shared" ref="AA7" si="16">AA8+AA49</f>
        <v>5000</v>
      </c>
      <c r="AB7" s="202">
        <f t="shared" ref="AB7" si="17">AB8+AB49</f>
        <v>908.4</v>
      </c>
      <c r="AC7" s="202">
        <f>AC8+AC49</f>
        <v>0</v>
      </c>
      <c r="AD7" s="141"/>
      <c r="AE7" s="141"/>
      <c r="AF7" s="141"/>
      <c r="AG7" s="141"/>
      <c r="AH7" s="141"/>
      <c r="AI7" s="141"/>
      <c r="AJ7" s="141"/>
      <c r="AK7" s="141"/>
      <c r="AL7" s="141"/>
      <c r="AM7" s="141"/>
    </row>
    <row r="8" spans="1:39" s="7" customFormat="1" x14ac:dyDescent="0.2">
      <c r="A8" s="137">
        <v>3</v>
      </c>
      <c r="B8" s="146" t="s">
        <v>352</v>
      </c>
      <c r="C8" s="200">
        <f>C9+C17+C45</f>
        <v>5865645.2200000007</v>
      </c>
      <c r="D8" s="200">
        <f t="shared" ref="D8:K8" si="18">D9+D17+D45</f>
        <v>485000</v>
      </c>
      <c r="E8" s="200">
        <f t="shared" si="18"/>
        <v>25980</v>
      </c>
      <c r="F8" s="200">
        <f t="shared" si="18"/>
        <v>20000</v>
      </c>
      <c r="G8" s="200">
        <f t="shared" si="18"/>
        <v>19929.599999999999</v>
      </c>
      <c r="H8" s="201">
        <f t="shared" si="18"/>
        <v>5313827.2200000007</v>
      </c>
      <c r="I8" s="200">
        <f t="shared" si="18"/>
        <v>0</v>
      </c>
      <c r="J8" s="200">
        <f t="shared" si="18"/>
        <v>908.4</v>
      </c>
      <c r="K8" s="200">
        <f t="shared" si="18"/>
        <v>0</v>
      </c>
      <c r="L8" s="200">
        <f>L9+L17+L45</f>
        <v>5871585.2200000007</v>
      </c>
      <c r="M8" s="200">
        <f t="shared" ref="M8" si="19">M9+M17+M45</f>
        <v>485000</v>
      </c>
      <c r="N8" s="200">
        <f t="shared" ref="N8" si="20">N9+N17+N45</f>
        <v>38980</v>
      </c>
      <c r="O8" s="200">
        <f t="shared" ref="O8" si="21">O9+O17+O45</f>
        <v>20000</v>
      </c>
      <c r="P8" s="200">
        <f t="shared" ref="P8" si="22">P9+P17+P45</f>
        <v>12869.6</v>
      </c>
      <c r="Q8" s="201">
        <f t="shared" ref="Q8" si="23">Q9+Q17+Q45</f>
        <v>5313827.2200000007</v>
      </c>
      <c r="R8" s="200">
        <f t="shared" ref="R8" si="24">R9+R17+R45</f>
        <v>0</v>
      </c>
      <c r="S8" s="200">
        <f t="shared" ref="S8" si="25">S9+S17+S45</f>
        <v>908.4</v>
      </c>
      <c r="T8" s="200">
        <f t="shared" ref="T8" si="26">T9+T17+T45</f>
        <v>0</v>
      </c>
      <c r="U8" s="200">
        <f>U9+U17+U45</f>
        <v>5871585.2200000007</v>
      </c>
      <c r="V8" s="200">
        <f t="shared" ref="V8" si="27">V9+V17+V45</f>
        <v>485000</v>
      </c>
      <c r="W8" s="200">
        <f t="shared" ref="W8" si="28">W9+W17+W45</f>
        <v>38980</v>
      </c>
      <c r="X8" s="200">
        <f t="shared" ref="X8" si="29">X9+X17+X45</f>
        <v>20000</v>
      </c>
      <c r="Y8" s="200">
        <f t="shared" ref="Y8" si="30">Y9+Y17+Y45</f>
        <v>12869.6</v>
      </c>
      <c r="Z8" s="201">
        <f t="shared" ref="Z8" si="31">Z9+Z17+Z45</f>
        <v>5313827.2200000007</v>
      </c>
      <c r="AA8" s="200">
        <f t="shared" ref="AA8" si="32">AA9+AA17+AA45</f>
        <v>0</v>
      </c>
      <c r="AB8" s="200">
        <f t="shared" ref="AB8" si="33">AB9+AB17+AB45</f>
        <v>908.4</v>
      </c>
      <c r="AC8" s="200">
        <f t="shared" ref="AC8" si="34">AC9+AC17+AC45</f>
        <v>0</v>
      </c>
      <c r="AD8" s="141"/>
      <c r="AE8" s="141"/>
      <c r="AF8" s="141"/>
      <c r="AG8" s="141"/>
      <c r="AH8" s="141"/>
      <c r="AI8" s="141"/>
      <c r="AJ8" s="141"/>
      <c r="AK8" s="141"/>
      <c r="AL8" s="141"/>
      <c r="AM8" s="141"/>
    </row>
    <row r="9" spans="1:39" s="65" customFormat="1" x14ac:dyDescent="0.2">
      <c r="A9" s="147">
        <v>31</v>
      </c>
      <c r="B9" s="148" t="s">
        <v>21</v>
      </c>
      <c r="C9" s="201">
        <f>SUM(C10:C16)</f>
        <v>5295332.5200000005</v>
      </c>
      <c r="D9" s="201">
        <f t="shared" ref="D9:H9" si="35">SUM(D10:D16)</f>
        <v>0</v>
      </c>
      <c r="E9" s="201">
        <f t="shared" si="35"/>
        <v>11720</v>
      </c>
      <c r="F9" s="201">
        <f t="shared" si="35"/>
        <v>0</v>
      </c>
      <c r="G9" s="201">
        <f t="shared" si="35"/>
        <v>0</v>
      </c>
      <c r="H9" s="201">
        <f t="shared" si="35"/>
        <v>5283612.5200000005</v>
      </c>
      <c r="I9" s="201">
        <f t="shared" ref="I9" si="36">SUM(I10:I16)</f>
        <v>0</v>
      </c>
      <c r="J9" s="201">
        <f t="shared" ref="J9" si="37">SUM(J10:J16)</f>
        <v>0</v>
      </c>
      <c r="K9" s="201">
        <f t="shared" ref="K9" si="38">SUM(K10:K16)</f>
        <v>0</v>
      </c>
      <c r="L9" s="201">
        <f>SUM(L10:L16)</f>
        <v>5301192.5200000005</v>
      </c>
      <c r="M9" s="201">
        <f t="shared" ref="M9" si="39">SUM(M10:M16)</f>
        <v>0</v>
      </c>
      <c r="N9" s="201">
        <f t="shared" ref="N9" si="40">SUM(N10:N16)</f>
        <v>17580</v>
      </c>
      <c r="O9" s="201">
        <f t="shared" ref="O9" si="41">SUM(O10:O16)</f>
        <v>0</v>
      </c>
      <c r="P9" s="201">
        <f t="shared" ref="P9" si="42">SUM(P10:P16)</f>
        <v>0</v>
      </c>
      <c r="Q9" s="201">
        <f t="shared" ref="Q9" si="43">SUM(Q10:Q16)</f>
        <v>5283612.5200000005</v>
      </c>
      <c r="R9" s="201">
        <f t="shared" ref="R9" si="44">SUM(R10:R16)</f>
        <v>0</v>
      </c>
      <c r="S9" s="201">
        <f t="shared" ref="S9" si="45">SUM(S10:S16)</f>
        <v>0</v>
      </c>
      <c r="T9" s="201">
        <f t="shared" ref="T9" si="46">SUM(T10:T16)</f>
        <v>0</v>
      </c>
      <c r="U9" s="201">
        <f>SUM(U10:U16)</f>
        <v>5301192.5200000005</v>
      </c>
      <c r="V9" s="201">
        <f t="shared" ref="V9" si="47">SUM(V10:V16)</f>
        <v>0</v>
      </c>
      <c r="W9" s="201">
        <f t="shared" ref="W9" si="48">SUM(W10:W16)</f>
        <v>17580</v>
      </c>
      <c r="X9" s="201">
        <f t="shared" ref="X9" si="49">SUM(X10:X16)</f>
        <v>0</v>
      </c>
      <c r="Y9" s="201">
        <f t="shared" ref="Y9" si="50">SUM(Y10:Y16)</f>
        <v>0</v>
      </c>
      <c r="Z9" s="201">
        <f t="shared" ref="Z9" si="51">SUM(Z10:Z16)</f>
        <v>5283612.5200000005</v>
      </c>
      <c r="AA9" s="201">
        <f t="shared" ref="AA9" si="52">SUM(AA10:AA16)</f>
        <v>0</v>
      </c>
      <c r="AB9" s="201">
        <f t="shared" ref="AB9" si="53">SUM(AB10:AB16)</f>
        <v>0</v>
      </c>
      <c r="AC9" s="201">
        <f t="shared" ref="AC9" si="54">SUM(AC10:AC16)</f>
        <v>0</v>
      </c>
      <c r="AD9" s="149"/>
      <c r="AE9" s="149"/>
      <c r="AF9" s="149"/>
      <c r="AG9" s="149"/>
      <c r="AH9" s="149"/>
      <c r="AI9" s="149"/>
      <c r="AJ9" s="149"/>
      <c r="AK9" s="149"/>
      <c r="AL9" s="149"/>
      <c r="AM9" s="149"/>
    </row>
    <row r="10" spans="1:39" x14ac:dyDescent="0.2">
      <c r="A10" s="150">
        <v>3111</v>
      </c>
      <c r="B10" s="138" t="s">
        <v>353</v>
      </c>
      <c r="C10" s="198">
        <f>SUM(D10:K10)</f>
        <v>4340609.4400000004</v>
      </c>
      <c r="D10" s="198">
        <v>0</v>
      </c>
      <c r="E10" s="198"/>
      <c r="F10" s="198"/>
      <c r="G10" s="198"/>
      <c r="H10" s="199">
        <v>4340609.4400000004</v>
      </c>
      <c r="I10" s="198"/>
      <c r="J10" s="198"/>
      <c r="K10" s="198"/>
      <c r="L10" s="198">
        <f>SUM(M10:T10)</f>
        <v>4340609.4400000004</v>
      </c>
      <c r="M10" s="198">
        <v>0</v>
      </c>
      <c r="N10" s="198"/>
      <c r="O10" s="198"/>
      <c r="P10" s="198"/>
      <c r="Q10" s="199">
        <v>4340609.4400000004</v>
      </c>
      <c r="R10" s="198"/>
      <c r="S10" s="198"/>
      <c r="T10" s="198"/>
      <c r="U10" s="198">
        <f>SUM(V10:AC10)</f>
        <v>4340609.4400000004</v>
      </c>
      <c r="V10" s="198">
        <v>0</v>
      </c>
      <c r="W10" s="198"/>
      <c r="X10" s="198"/>
      <c r="Y10" s="198"/>
      <c r="Z10" s="199">
        <v>4340609.4400000004</v>
      </c>
      <c r="AA10" s="198"/>
      <c r="AB10" s="198"/>
      <c r="AC10" s="198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x14ac:dyDescent="0.2">
      <c r="A11" s="150">
        <v>3113</v>
      </c>
      <c r="B11" s="138" t="s">
        <v>59</v>
      </c>
      <c r="C11" s="198">
        <f t="shared" ref="C11:C16" si="55">SUM(D11:K11)</f>
        <v>10000</v>
      </c>
      <c r="D11" s="198"/>
      <c r="E11" s="198">
        <v>10000</v>
      </c>
      <c r="F11" s="198"/>
      <c r="G11" s="198"/>
      <c r="H11" s="199"/>
      <c r="I11" s="198"/>
      <c r="J11" s="198"/>
      <c r="K11" s="198"/>
      <c r="L11" s="198">
        <f t="shared" ref="L11:L16" si="56">SUM(M11:T11)</f>
        <v>15000</v>
      </c>
      <c r="M11" s="198"/>
      <c r="N11" s="198">
        <v>15000</v>
      </c>
      <c r="O11" s="198"/>
      <c r="P11" s="198"/>
      <c r="Q11" s="199"/>
      <c r="R11" s="198"/>
      <c r="S11" s="198"/>
      <c r="T11" s="198"/>
      <c r="U11" s="198">
        <f t="shared" ref="U11:U16" si="57">SUM(V11:AC11)</f>
        <v>15000</v>
      </c>
      <c r="V11" s="198"/>
      <c r="W11" s="198">
        <v>15000</v>
      </c>
      <c r="X11" s="198"/>
      <c r="Y11" s="198"/>
      <c r="Z11" s="199"/>
      <c r="AA11" s="198"/>
      <c r="AB11" s="198"/>
      <c r="AC11" s="198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</row>
    <row r="12" spans="1:39" x14ac:dyDescent="0.2">
      <c r="A12" s="150">
        <v>3114</v>
      </c>
      <c r="B12" s="138" t="s">
        <v>61</v>
      </c>
      <c r="C12" s="198">
        <f t="shared" si="55"/>
        <v>0</v>
      </c>
      <c r="D12" s="198"/>
      <c r="E12" s="198"/>
      <c r="F12" s="198"/>
      <c r="G12" s="198"/>
      <c r="H12" s="199"/>
      <c r="I12" s="198"/>
      <c r="J12" s="198"/>
      <c r="K12" s="198"/>
      <c r="L12" s="198">
        <f t="shared" si="56"/>
        <v>0</v>
      </c>
      <c r="M12" s="198"/>
      <c r="N12" s="198"/>
      <c r="O12" s="198"/>
      <c r="P12" s="198"/>
      <c r="Q12" s="199"/>
      <c r="R12" s="198"/>
      <c r="S12" s="198"/>
      <c r="T12" s="198"/>
      <c r="U12" s="198">
        <f t="shared" si="57"/>
        <v>0</v>
      </c>
      <c r="V12" s="198"/>
      <c r="W12" s="198"/>
      <c r="X12" s="198"/>
      <c r="Y12" s="198"/>
      <c r="Z12" s="199"/>
      <c r="AA12" s="198"/>
      <c r="AB12" s="198"/>
      <c r="AC12" s="198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</row>
    <row r="13" spans="1:39" x14ac:dyDescent="0.2">
      <c r="A13" s="150">
        <v>3121</v>
      </c>
      <c r="B13" s="138" t="s">
        <v>23</v>
      </c>
      <c r="C13" s="198">
        <f t="shared" si="55"/>
        <v>211314.4</v>
      </c>
      <c r="D13" s="198"/>
      <c r="E13" s="198"/>
      <c r="F13" s="198"/>
      <c r="G13" s="198"/>
      <c r="H13" s="199">
        <v>211314.4</v>
      </c>
      <c r="I13" s="198"/>
      <c r="J13" s="198"/>
      <c r="K13" s="198"/>
      <c r="L13" s="198">
        <f t="shared" si="56"/>
        <v>211314.4</v>
      </c>
      <c r="M13" s="198"/>
      <c r="N13" s="198"/>
      <c r="O13" s="198"/>
      <c r="P13" s="198"/>
      <c r="Q13" s="199">
        <v>211314.4</v>
      </c>
      <c r="R13" s="198"/>
      <c r="S13" s="198"/>
      <c r="T13" s="198"/>
      <c r="U13" s="198">
        <f t="shared" si="57"/>
        <v>211314.4</v>
      </c>
      <c r="V13" s="198"/>
      <c r="W13" s="198"/>
      <c r="X13" s="198"/>
      <c r="Y13" s="198"/>
      <c r="Z13" s="199">
        <v>211314.4</v>
      </c>
      <c r="AA13" s="198"/>
      <c r="AB13" s="198"/>
      <c r="AC13" s="198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</row>
    <row r="14" spans="1:39" x14ac:dyDescent="0.2">
      <c r="A14" s="150">
        <v>3131</v>
      </c>
      <c r="B14" s="138" t="s">
        <v>354</v>
      </c>
      <c r="C14" s="198">
        <f t="shared" si="55"/>
        <v>0</v>
      </c>
      <c r="D14" s="198"/>
      <c r="E14" s="198"/>
      <c r="F14" s="198"/>
      <c r="G14" s="198"/>
      <c r="H14" s="199"/>
      <c r="I14" s="198"/>
      <c r="J14" s="198"/>
      <c r="K14" s="198"/>
      <c r="L14" s="198">
        <f t="shared" si="56"/>
        <v>0</v>
      </c>
      <c r="M14" s="198"/>
      <c r="N14" s="198"/>
      <c r="O14" s="198"/>
      <c r="P14" s="198"/>
      <c r="Q14" s="199"/>
      <c r="R14" s="198"/>
      <c r="S14" s="198"/>
      <c r="T14" s="198"/>
      <c r="U14" s="198">
        <f t="shared" si="57"/>
        <v>0</v>
      </c>
      <c r="V14" s="198"/>
      <c r="W14" s="198"/>
      <c r="X14" s="198"/>
      <c r="Y14" s="198"/>
      <c r="Z14" s="199"/>
      <c r="AA14" s="198"/>
      <c r="AB14" s="198"/>
      <c r="AC14" s="198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</row>
    <row r="15" spans="1:39" ht="25.5" x14ac:dyDescent="0.2">
      <c r="A15" s="150">
        <v>3132</v>
      </c>
      <c r="B15" s="138" t="s">
        <v>46</v>
      </c>
      <c r="C15" s="198">
        <f t="shared" si="55"/>
        <v>660920.62</v>
      </c>
      <c r="D15" s="198"/>
      <c r="E15" s="198">
        <v>1550</v>
      </c>
      <c r="F15" s="198"/>
      <c r="G15" s="198"/>
      <c r="H15" s="199">
        <v>659370.62</v>
      </c>
      <c r="I15" s="198"/>
      <c r="J15" s="198"/>
      <c r="K15" s="198"/>
      <c r="L15" s="198">
        <f t="shared" si="56"/>
        <v>661695.62</v>
      </c>
      <c r="M15" s="198"/>
      <c r="N15" s="198">
        <v>2325</v>
      </c>
      <c r="O15" s="198"/>
      <c r="P15" s="198"/>
      <c r="Q15" s="199">
        <v>659370.62</v>
      </c>
      <c r="R15" s="198"/>
      <c r="S15" s="198"/>
      <c r="T15" s="198"/>
      <c r="U15" s="198">
        <f t="shared" si="57"/>
        <v>661695.62</v>
      </c>
      <c r="V15" s="198"/>
      <c r="W15" s="198">
        <v>2325</v>
      </c>
      <c r="X15" s="198"/>
      <c r="Y15" s="198"/>
      <c r="Z15" s="199">
        <v>659370.62</v>
      </c>
      <c r="AA15" s="198"/>
      <c r="AB15" s="198"/>
      <c r="AC15" s="198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</row>
    <row r="16" spans="1:39" ht="24" x14ac:dyDescent="0.2">
      <c r="A16" s="151">
        <v>3133</v>
      </c>
      <c r="B16" s="152" t="s">
        <v>47</v>
      </c>
      <c r="C16" s="198">
        <f t="shared" si="55"/>
        <v>72488.06</v>
      </c>
      <c r="D16" s="198"/>
      <c r="E16" s="198">
        <v>170</v>
      </c>
      <c r="F16" s="198"/>
      <c r="G16" s="198"/>
      <c r="H16" s="199">
        <v>72318.06</v>
      </c>
      <c r="I16" s="198"/>
      <c r="J16" s="198"/>
      <c r="K16" s="198"/>
      <c r="L16" s="198">
        <f t="shared" si="56"/>
        <v>72573.06</v>
      </c>
      <c r="M16" s="198"/>
      <c r="N16" s="198">
        <v>255</v>
      </c>
      <c r="O16" s="198"/>
      <c r="P16" s="198"/>
      <c r="Q16" s="199">
        <v>72318.06</v>
      </c>
      <c r="R16" s="198"/>
      <c r="S16" s="198"/>
      <c r="T16" s="198"/>
      <c r="U16" s="198">
        <f t="shared" si="57"/>
        <v>72573.06</v>
      </c>
      <c r="V16" s="198"/>
      <c r="W16" s="198">
        <v>255</v>
      </c>
      <c r="X16" s="198"/>
      <c r="Y16" s="198"/>
      <c r="Z16" s="199">
        <v>72318.06</v>
      </c>
      <c r="AA16" s="198"/>
      <c r="AB16" s="198"/>
      <c r="AC16" s="198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</row>
    <row r="17" spans="1:39" s="65" customFormat="1" x14ac:dyDescent="0.2">
      <c r="A17" s="147">
        <v>32</v>
      </c>
      <c r="B17" s="148" t="s">
        <v>25</v>
      </c>
      <c r="C17" s="201">
        <f>SUM(C18:C44)</f>
        <v>568262.70000000007</v>
      </c>
      <c r="D17" s="201">
        <f t="shared" ref="D17:K17" si="58">SUM(D18:D44)</f>
        <v>483000</v>
      </c>
      <c r="E17" s="201">
        <f t="shared" si="58"/>
        <v>14210</v>
      </c>
      <c r="F17" s="201">
        <f t="shared" si="58"/>
        <v>20000</v>
      </c>
      <c r="G17" s="201">
        <f t="shared" si="58"/>
        <v>19929.599999999999</v>
      </c>
      <c r="H17" s="201">
        <f t="shared" si="58"/>
        <v>30214.699999999997</v>
      </c>
      <c r="I17" s="201">
        <f t="shared" si="58"/>
        <v>0</v>
      </c>
      <c r="J17" s="201">
        <f t="shared" si="58"/>
        <v>908.4</v>
      </c>
      <c r="K17" s="201">
        <f t="shared" si="58"/>
        <v>0</v>
      </c>
      <c r="L17" s="201">
        <f>SUM(L18:L44)</f>
        <v>568342.70000000007</v>
      </c>
      <c r="M17" s="201">
        <f t="shared" ref="M17" si="59">SUM(M18:M44)</f>
        <v>483000</v>
      </c>
      <c r="N17" s="201">
        <f t="shared" ref="N17" si="60">SUM(N18:N44)</f>
        <v>21350</v>
      </c>
      <c r="O17" s="201">
        <f t="shared" ref="O17" si="61">SUM(O18:O44)</f>
        <v>20000</v>
      </c>
      <c r="P17" s="201">
        <f t="shared" ref="P17" si="62">SUM(P18:P44)</f>
        <v>12869.6</v>
      </c>
      <c r="Q17" s="201">
        <f t="shared" ref="Q17" si="63">SUM(Q18:Q44)</f>
        <v>30214.699999999997</v>
      </c>
      <c r="R17" s="201">
        <f t="shared" ref="R17" si="64">SUM(R18:R44)</f>
        <v>0</v>
      </c>
      <c r="S17" s="201">
        <f t="shared" ref="S17" si="65">SUM(S18:S44)</f>
        <v>908.4</v>
      </c>
      <c r="T17" s="201">
        <f t="shared" ref="T17" si="66">SUM(T18:T44)</f>
        <v>0</v>
      </c>
      <c r="U17" s="201">
        <f>SUM(U18:U44)</f>
        <v>568342.70000000007</v>
      </c>
      <c r="V17" s="201">
        <f t="shared" ref="V17" si="67">SUM(V18:V44)</f>
        <v>483000</v>
      </c>
      <c r="W17" s="201">
        <f t="shared" ref="W17" si="68">SUM(W18:W44)</f>
        <v>21350</v>
      </c>
      <c r="X17" s="201">
        <f t="shared" ref="X17" si="69">SUM(X18:X44)</f>
        <v>20000</v>
      </c>
      <c r="Y17" s="201">
        <f t="shared" ref="Y17" si="70">SUM(Y18:Y44)</f>
        <v>12869.6</v>
      </c>
      <c r="Z17" s="201">
        <f t="shared" ref="Z17" si="71">SUM(Z18:Z44)</f>
        <v>30214.699999999997</v>
      </c>
      <c r="AA17" s="201">
        <f t="shared" ref="AA17" si="72">SUM(AA18:AA44)</f>
        <v>0</v>
      </c>
      <c r="AB17" s="201">
        <f t="shared" ref="AB17" si="73">SUM(AB18:AB44)</f>
        <v>908.4</v>
      </c>
      <c r="AC17" s="201">
        <f t="shared" ref="AC17" si="74">SUM(AC18:AC44)</f>
        <v>0</v>
      </c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</row>
    <row r="18" spans="1:39" s="7" customFormat="1" x14ac:dyDescent="0.2">
      <c r="A18" s="151">
        <v>3211</v>
      </c>
      <c r="B18" s="152" t="s">
        <v>68</v>
      </c>
      <c r="C18" s="198">
        <f>SUM(D18:K18)</f>
        <v>40500</v>
      </c>
      <c r="D18" s="198">
        <f>21000-1500-1500</f>
        <v>18000</v>
      </c>
      <c r="E18" s="200"/>
      <c r="F18" s="198">
        <v>20000</v>
      </c>
      <c r="G18" s="198">
        <v>2500</v>
      </c>
      <c r="H18" s="201"/>
      <c r="I18" s="200"/>
      <c r="J18" s="200"/>
      <c r="K18" s="200"/>
      <c r="L18" s="198">
        <f>SUM(M18:T18)</f>
        <v>40500</v>
      </c>
      <c r="M18" s="198">
        <f>21000-1500-1500</f>
        <v>18000</v>
      </c>
      <c r="N18" s="200"/>
      <c r="O18" s="198">
        <v>20000</v>
      </c>
      <c r="P18" s="198">
        <v>2500</v>
      </c>
      <c r="Q18" s="201"/>
      <c r="R18" s="200"/>
      <c r="S18" s="200"/>
      <c r="T18" s="200"/>
      <c r="U18" s="198">
        <f>SUM(V18:AC18)</f>
        <v>40500</v>
      </c>
      <c r="V18" s="198">
        <f>21000-1500-1500</f>
        <v>18000</v>
      </c>
      <c r="W18" s="200"/>
      <c r="X18" s="198">
        <v>20000</v>
      </c>
      <c r="Y18" s="198">
        <v>2500</v>
      </c>
      <c r="Z18" s="201"/>
      <c r="AA18" s="200"/>
      <c r="AB18" s="200"/>
      <c r="AC18" s="200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</row>
    <row r="19" spans="1:39" s="7" customFormat="1" ht="24" x14ac:dyDescent="0.2">
      <c r="A19" s="151">
        <v>3212</v>
      </c>
      <c r="B19" s="152" t="s">
        <v>70</v>
      </c>
      <c r="C19" s="198">
        <f t="shared" ref="C19:C44" si="75">SUM(D19:K19)</f>
        <v>128338.32</v>
      </c>
      <c r="D19" s="198">
        <v>128338.32</v>
      </c>
      <c r="E19" s="200"/>
      <c r="F19" s="200"/>
      <c r="G19" s="200"/>
      <c r="H19" s="201"/>
      <c r="I19" s="200"/>
      <c r="J19" s="200"/>
      <c r="K19" s="200"/>
      <c r="L19" s="198">
        <f t="shared" ref="L19:L44" si="76">SUM(M19:T19)</f>
        <v>128338.32</v>
      </c>
      <c r="M19" s="198">
        <v>128338.32</v>
      </c>
      <c r="N19" s="200"/>
      <c r="O19" s="200"/>
      <c r="P19" s="200"/>
      <c r="Q19" s="201"/>
      <c r="R19" s="200"/>
      <c r="S19" s="200"/>
      <c r="T19" s="200"/>
      <c r="U19" s="198">
        <f t="shared" ref="U19:U44" si="77">SUM(V19:AC19)</f>
        <v>128338.32</v>
      </c>
      <c r="V19" s="198">
        <v>128338.32</v>
      </c>
      <c r="W19" s="200"/>
      <c r="X19" s="200"/>
      <c r="Y19" s="200"/>
      <c r="Z19" s="201"/>
      <c r="AA19" s="200"/>
      <c r="AB19" s="200"/>
      <c r="AC19" s="200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</row>
    <row r="20" spans="1:39" s="7" customFormat="1" x14ac:dyDescent="0.2">
      <c r="A20" s="151">
        <v>3213</v>
      </c>
      <c r="B20" s="152" t="s">
        <v>72</v>
      </c>
      <c r="C20" s="198">
        <f t="shared" si="75"/>
        <v>5000</v>
      </c>
      <c r="D20" s="198">
        <v>5000</v>
      </c>
      <c r="E20" s="200"/>
      <c r="F20" s="200"/>
      <c r="G20" s="200"/>
      <c r="H20" s="201"/>
      <c r="I20" s="200"/>
      <c r="J20" s="200"/>
      <c r="K20" s="200"/>
      <c r="L20" s="198">
        <f t="shared" si="76"/>
        <v>5000</v>
      </c>
      <c r="M20" s="198">
        <v>5000</v>
      </c>
      <c r="N20" s="200"/>
      <c r="O20" s="200"/>
      <c r="P20" s="200"/>
      <c r="Q20" s="201"/>
      <c r="R20" s="200"/>
      <c r="S20" s="200"/>
      <c r="T20" s="200"/>
      <c r="U20" s="198">
        <f t="shared" si="77"/>
        <v>5000</v>
      </c>
      <c r="V20" s="198">
        <v>5000</v>
      </c>
      <c r="W20" s="200"/>
      <c r="X20" s="200"/>
      <c r="Y20" s="200"/>
      <c r="Z20" s="201"/>
      <c r="AA20" s="200"/>
      <c r="AB20" s="200"/>
      <c r="AC20" s="200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</row>
    <row r="21" spans="1:39" s="7" customFormat="1" x14ac:dyDescent="0.2">
      <c r="A21" s="151">
        <v>3214</v>
      </c>
      <c r="B21" s="152" t="s">
        <v>74</v>
      </c>
      <c r="C21" s="198">
        <f t="shared" si="75"/>
        <v>1000</v>
      </c>
      <c r="D21" s="198"/>
      <c r="E21" s="198">
        <v>1000</v>
      </c>
      <c r="F21" s="200"/>
      <c r="G21" s="200"/>
      <c r="H21" s="201"/>
      <c r="I21" s="200"/>
      <c r="J21" s="200"/>
      <c r="K21" s="200"/>
      <c r="L21" s="198">
        <f t="shared" si="76"/>
        <v>1000</v>
      </c>
      <c r="M21" s="198"/>
      <c r="N21" s="198">
        <v>1000</v>
      </c>
      <c r="O21" s="200"/>
      <c r="P21" s="200"/>
      <c r="Q21" s="201"/>
      <c r="R21" s="200"/>
      <c r="S21" s="200"/>
      <c r="T21" s="200"/>
      <c r="U21" s="198">
        <f t="shared" si="77"/>
        <v>1000</v>
      </c>
      <c r="V21" s="198"/>
      <c r="W21" s="198">
        <v>1000</v>
      </c>
      <c r="X21" s="200"/>
      <c r="Y21" s="200"/>
      <c r="Z21" s="201"/>
      <c r="AA21" s="200"/>
      <c r="AB21" s="200"/>
      <c r="AC21" s="200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</row>
    <row r="22" spans="1:39" s="7" customFormat="1" ht="24" x14ac:dyDescent="0.2">
      <c r="A22" s="151">
        <v>3221</v>
      </c>
      <c r="B22" s="152" t="s">
        <v>48</v>
      </c>
      <c r="C22" s="198">
        <f t="shared" si="75"/>
        <v>21000</v>
      </c>
      <c r="D22" s="198">
        <f>22250-1250-3000</f>
        <v>18000</v>
      </c>
      <c r="E22" s="198">
        <v>3000</v>
      </c>
      <c r="F22" s="198"/>
      <c r="G22" s="198"/>
      <c r="H22" s="201"/>
      <c r="I22" s="200"/>
      <c r="J22" s="200"/>
      <c r="K22" s="200"/>
      <c r="L22" s="198">
        <f t="shared" si="76"/>
        <v>21000</v>
      </c>
      <c r="M22" s="198">
        <f>22250-1250-3000</f>
        <v>18000</v>
      </c>
      <c r="N22" s="198">
        <v>3000</v>
      </c>
      <c r="O22" s="198"/>
      <c r="P22" s="198"/>
      <c r="Q22" s="201"/>
      <c r="R22" s="200"/>
      <c r="S22" s="200"/>
      <c r="T22" s="200"/>
      <c r="U22" s="198">
        <f t="shared" si="77"/>
        <v>21000</v>
      </c>
      <c r="V22" s="198">
        <f>22250-1250-3000</f>
        <v>18000</v>
      </c>
      <c r="W22" s="198">
        <v>3000</v>
      </c>
      <c r="X22" s="198"/>
      <c r="Y22" s="198"/>
      <c r="Z22" s="201"/>
      <c r="AA22" s="200"/>
      <c r="AB22" s="200"/>
      <c r="AC22" s="200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</row>
    <row r="23" spans="1:39" s="7" customFormat="1" x14ac:dyDescent="0.2">
      <c r="A23" s="151">
        <v>3222</v>
      </c>
      <c r="B23" s="152" t="s">
        <v>49</v>
      </c>
      <c r="C23" s="198">
        <f t="shared" si="75"/>
        <v>27869.599999999999</v>
      </c>
      <c r="D23" s="198">
        <f>29582.49-11582.49</f>
        <v>18000</v>
      </c>
      <c r="E23" s="198"/>
      <c r="F23" s="198"/>
      <c r="G23" s="198">
        <v>9869.6</v>
      </c>
      <c r="H23" s="201"/>
      <c r="I23" s="200"/>
      <c r="J23" s="200"/>
      <c r="K23" s="200"/>
      <c r="L23" s="198">
        <f t="shared" si="76"/>
        <v>27869.599999999999</v>
      </c>
      <c r="M23" s="198">
        <f>29582.49-11582.49</f>
        <v>18000</v>
      </c>
      <c r="N23" s="198"/>
      <c r="O23" s="198"/>
      <c r="P23" s="198">
        <v>9869.6</v>
      </c>
      <c r="Q23" s="201"/>
      <c r="R23" s="200"/>
      <c r="S23" s="200"/>
      <c r="T23" s="200"/>
      <c r="U23" s="198">
        <f t="shared" si="77"/>
        <v>27869.599999999999</v>
      </c>
      <c r="V23" s="198">
        <f>29582.49-11582.49</f>
        <v>18000</v>
      </c>
      <c r="W23" s="198"/>
      <c r="X23" s="198"/>
      <c r="Y23" s="198">
        <v>9869.6</v>
      </c>
      <c r="Z23" s="201"/>
      <c r="AA23" s="200"/>
      <c r="AB23" s="200"/>
      <c r="AC23" s="200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</row>
    <row r="24" spans="1:39" s="7" customFormat="1" x14ac:dyDescent="0.2">
      <c r="A24" s="151">
        <v>3223</v>
      </c>
      <c r="B24" s="152" t="s">
        <v>79</v>
      </c>
      <c r="C24" s="198">
        <f t="shared" si="75"/>
        <v>135000</v>
      </c>
      <c r="D24" s="198">
        <f>47000+88000</f>
        <v>135000</v>
      </c>
      <c r="E24" s="198"/>
      <c r="F24" s="198"/>
      <c r="G24" s="198"/>
      <c r="H24" s="201"/>
      <c r="I24" s="200"/>
      <c r="J24" s="200"/>
      <c r="K24" s="200"/>
      <c r="L24" s="198">
        <f t="shared" si="76"/>
        <v>135000</v>
      </c>
      <c r="M24" s="198">
        <f>47000+88000</f>
        <v>135000</v>
      </c>
      <c r="N24" s="198"/>
      <c r="O24" s="198"/>
      <c r="P24" s="198"/>
      <c r="Q24" s="201"/>
      <c r="R24" s="200"/>
      <c r="S24" s="200"/>
      <c r="T24" s="200"/>
      <c r="U24" s="198">
        <f t="shared" si="77"/>
        <v>135000</v>
      </c>
      <c r="V24" s="198">
        <f>47000+88000</f>
        <v>135000</v>
      </c>
      <c r="W24" s="198"/>
      <c r="X24" s="198"/>
      <c r="Y24" s="198"/>
      <c r="Z24" s="201"/>
      <c r="AA24" s="200"/>
      <c r="AB24" s="200"/>
      <c r="AC24" s="200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</row>
    <row r="25" spans="1:39" s="7" customFormat="1" ht="24" x14ac:dyDescent="0.2">
      <c r="A25" s="151">
        <v>3224</v>
      </c>
      <c r="B25" s="152" t="s">
        <v>81</v>
      </c>
      <c r="C25" s="198">
        <f t="shared" si="75"/>
        <v>21868.400000000001</v>
      </c>
      <c r="D25" s="198">
        <v>18000</v>
      </c>
      <c r="E25" s="198">
        <v>2960</v>
      </c>
      <c r="F25" s="200"/>
      <c r="G25" s="200"/>
      <c r="H25" s="201"/>
      <c r="I25" s="200"/>
      <c r="J25" s="198">
        <v>908.4</v>
      </c>
      <c r="K25" s="200"/>
      <c r="L25" s="198">
        <f t="shared" si="76"/>
        <v>24008.400000000001</v>
      </c>
      <c r="M25" s="198">
        <v>18000</v>
      </c>
      <c r="N25" s="198">
        <v>5100</v>
      </c>
      <c r="O25" s="200"/>
      <c r="P25" s="200"/>
      <c r="Q25" s="201"/>
      <c r="R25" s="200"/>
      <c r="S25" s="198">
        <v>908.4</v>
      </c>
      <c r="T25" s="200"/>
      <c r="U25" s="198">
        <f t="shared" si="77"/>
        <v>24008.400000000001</v>
      </c>
      <c r="V25" s="198">
        <v>18000</v>
      </c>
      <c r="W25" s="198">
        <v>5100</v>
      </c>
      <c r="X25" s="200"/>
      <c r="Y25" s="200"/>
      <c r="Z25" s="201"/>
      <c r="AA25" s="200"/>
      <c r="AB25" s="198">
        <v>908.4</v>
      </c>
      <c r="AC25" s="200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</row>
    <row r="26" spans="1:39" x14ac:dyDescent="0.2">
      <c r="A26" s="151">
        <v>3225</v>
      </c>
      <c r="B26" s="152" t="s">
        <v>83</v>
      </c>
      <c r="C26" s="198">
        <f t="shared" si="75"/>
        <v>3000</v>
      </c>
      <c r="D26" s="198">
        <f>4000-1000</f>
        <v>3000</v>
      </c>
      <c r="E26" s="198"/>
      <c r="F26" s="198"/>
      <c r="G26" s="198"/>
      <c r="H26" s="199"/>
      <c r="I26" s="198"/>
      <c r="J26" s="198"/>
      <c r="K26" s="198"/>
      <c r="L26" s="198">
        <f t="shared" si="76"/>
        <v>3000</v>
      </c>
      <c r="M26" s="198">
        <f>4000-1000</f>
        <v>3000</v>
      </c>
      <c r="N26" s="198"/>
      <c r="O26" s="198"/>
      <c r="P26" s="198"/>
      <c r="Q26" s="199"/>
      <c r="R26" s="198"/>
      <c r="S26" s="198"/>
      <c r="T26" s="198"/>
      <c r="U26" s="198">
        <f t="shared" si="77"/>
        <v>3000</v>
      </c>
      <c r="V26" s="198">
        <f>4000-1000</f>
        <v>3000</v>
      </c>
      <c r="W26" s="198"/>
      <c r="X26" s="198"/>
      <c r="Y26" s="198"/>
      <c r="Z26" s="199"/>
      <c r="AA26" s="198"/>
      <c r="AB26" s="198"/>
      <c r="AC26" s="198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spans="1:39" x14ac:dyDescent="0.2">
      <c r="A27" s="151">
        <v>3226</v>
      </c>
      <c r="B27" s="152" t="s">
        <v>355</v>
      </c>
      <c r="C27" s="198">
        <f t="shared" si="75"/>
        <v>0</v>
      </c>
      <c r="D27" s="198"/>
      <c r="E27" s="198"/>
      <c r="F27" s="198"/>
      <c r="G27" s="198"/>
      <c r="H27" s="199"/>
      <c r="I27" s="198"/>
      <c r="J27" s="198"/>
      <c r="K27" s="198"/>
      <c r="L27" s="198">
        <f t="shared" si="76"/>
        <v>0</v>
      </c>
      <c r="M27" s="198"/>
      <c r="N27" s="198"/>
      <c r="O27" s="198"/>
      <c r="P27" s="198"/>
      <c r="Q27" s="199"/>
      <c r="R27" s="198"/>
      <c r="S27" s="198"/>
      <c r="T27" s="198"/>
      <c r="U27" s="198">
        <f t="shared" si="77"/>
        <v>0</v>
      </c>
      <c r="V27" s="198"/>
      <c r="W27" s="198"/>
      <c r="X27" s="198"/>
      <c r="Y27" s="198"/>
      <c r="Z27" s="199"/>
      <c r="AA27" s="198"/>
      <c r="AB27" s="198"/>
      <c r="AC27" s="198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</row>
    <row r="28" spans="1:39" x14ac:dyDescent="0.2">
      <c r="A28" s="151">
        <v>3227</v>
      </c>
      <c r="B28" s="152" t="s">
        <v>85</v>
      </c>
      <c r="C28" s="198">
        <f t="shared" si="75"/>
        <v>3000</v>
      </c>
      <c r="D28" s="198">
        <v>3000</v>
      </c>
      <c r="E28" s="198"/>
      <c r="F28" s="198"/>
      <c r="G28" s="198"/>
      <c r="H28" s="199"/>
      <c r="I28" s="198"/>
      <c r="J28" s="198"/>
      <c r="K28" s="198"/>
      <c r="L28" s="198">
        <f t="shared" si="76"/>
        <v>3000</v>
      </c>
      <c r="M28" s="198">
        <v>3000</v>
      </c>
      <c r="N28" s="198"/>
      <c r="O28" s="198"/>
      <c r="P28" s="198"/>
      <c r="Q28" s="199"/>
      <c r="R28" s="198"/>
      <c r="S28" s="198"/>
      <c r="T28" s="198"/>
      <c r="U28" s="198">
        <f t="shared" si="77"/>
        <v>3000</v>
      </c>
      <c r="V28" s="198">
        <v>3000</v>
      </c>
      <c r="W28" s="198"/>
      <c r="X28" s="198"/>
      <c r="Y28" s="198"/>
      <c r="Z28" s="199"/>
      <c r="AA28" s="198"/>
      <c r="AB28" s="198"/>
      <c r="AC28" s="198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</row>
    <row r="29" spans="1:39" s="7" customFormat="1" x14ac:dyDescent="0.2">
      <c r="A29" s="151">
        <v>3231</v>
      </c>
      <c r="B29" s="152" t="s">
        <v>88</v>
      </c>
      <c r="C29" s="198">
        <f t="shared" si="75"/>
        <v>10000</v>
      </c>
      <c r="D29" s="198">
        <v>10000</v>
      </c>
      <c r="E29" s="200"/>
      <c r="F29" s="200"/>
      <c r="G29" s="200"/>
      <c r="H29" s="201"/>
      <c r="I29" s="200"/>
      <c r="J29" s="200"/>
      <c r="K29" s="200"/>
      <c r="L29" s="198">
        <f t="shared" si="76"/>
        <v>10000</v>
      </c>
      <c r="M29" s="198">
        <v>10000</v>
      </c>
      <c r="N29" s="200"/>
      <c r="O29" s="200"/>
      <c r="P29" s="200"/>
      <c r="Q29" s="201"/>
      <c r="R29" s="200"/>
      <c r="S29" s="200"/>
      <c r="T29" s="200"/>
      <c r="U29" s="198">
        <f t="shared" si="77"/>
        <v>10000</v>
      </c>
      <c r="V29" s="198">
        <v>10000</v>
      </c>
      <c r="W29" s="200"/>
      <c r="X29" s="200"/>
      <c r="Y29" s="200"/>
      <c r="Z29" s="201"/>
      <c r="AA29" s="200"/>
      <c r="AB29" s="200"/>
      <c r="AC29" s="200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</row>
    <row r="30" spans="1:39" s="7" customFormat="1" ht="24" x14ac:dyDescent="0.2">
      <c r="A30" s="151">
        <v>3232</v>
      </c>
      <c r="B30" s="152" t="s">
        <v>52</v>
      </c>
      <c r="C30" s="198">
        <f t="shared" si="75"/>
        <v>22000</v>
      </c>
      <c r="D30" s="198">
        <v>17000</v>
      </c>
      <c r="E30" s="198">
        <v>5000</v>
      </c>
      <c r="F30" s="200"/>
      <c r="G30" s="200"/>
      <c r="H30" s="201"/>
      <c r="I30" s="200"/>
      <c r="J30" s="200"/>
      <c r="K30" s="200"/>
      <c r="L30" s="198">
        <f t="shared" si="76"/>
        <v>27000</v>
      </c>
      <c r="M30" s="198">
        <v>17000</v>
      </c>
      <c r="N30" s="198">
        <v>10000</v>
      </c>
      <c r="O30" s="200"/>
      <c r="P30" s="200"/>
      <c r="Q30" s="201"/>
      <c r="R30" s="200"/>
      <c r="S30" s="200"/>
      <c r="T30" s="200"/>
      <c r="U30" s="198">
        <f t="shared" si="77"/>
        <v>27000</v>
      </c>
      <c r="V30" s="198">
        <v>17000</v>
      </c>
      <c r="W30" s="198">
        <v>10000</v>
      </c>
      <c r="X30" s="200"/>
      <c r="Y30" s="200"/>
      <c r="Z30" s="201"/>
      <c r="AA30" s="200"/>
      <c r="AB30" s="200"/>
      <c r="AC30" s="200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</row>
    <row r="31" spans="1:39" s="7" customFormat="1" x14ac:dyDescent="0.2">
      <c r="A31" s="151">
        <v>3233</v>
      </c>
      <c r="B31" s="152" t="s">
        <v>91</v>
      </c>
      <c r="C31" s="198">
        <f t="shared" si="75"/>
        <v>5500</v>
      </c>
      <c r="D31" s="198">
        <v>5000</v>
      </c>
      <c r="E31" s="198">
        <v>500</v>
      </c>
      <c r="F31" s="200"/>
      <c r="G31" s="200"/>
      <c r="H31" s="201"/>
      <c r="I31" s="200"/>
      <c r="J31" s="200"/>
      <c r="K31" s="200"/>
      <c r="L31" s="198">
        <f t="shared" si="76"/>
        <v>5500</v>
      </c>
      <c r="M31" s="198">
        <v>5000</v>
      </c>
      <c r="N31" s="198">
        <v>500</v>
      </c>
      <c r="O31" s="200"/>
      <c r="P31" s="200"/>
      <c r="Q31" s="201"/>
      <c r="R31" s="200"/>
      <c r="S31" s="200"/>
      <c r="T31" s="200"/>
      <c r="U31" s="198">
        <f t="shared" si="77"/>
        <v>5500</v>
      </c>
      <c r="V31" s="198">
        <v>5000</v>
      </c>
      <c r="W31" s="198">
        <v>500</v>
      </c>
      <c r="X31" s="200"/>
      <c r="Y31" s="200"/>
      <c r="Z31" s="201"/>
      <c r="AA31" s="200"/>
      <c r="AB31" s="200"/>
      <c r="AC31" s="200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</row>
    <row r="32" spans="1:39" s="7" customFormat="1" x14ac:dyDescent="0.2">
      <c r="A32" s="151">
        <v>3234</v>
      </c>
      <c r="B32" s="152" t="s">
        <v>93</v>
      </c>
      <c r="C32" s="198">
        <f t="shared" si="75"/>
        <v>72387.08</v>
      </c>
      <c r="D32" s="198">
        <f>24769.2+40217.88+7400</f>
        <v>72387.08</v>
      </c>
      <c r="E32" s="200"/>
      <c r="F32" s="200"/>
      <c r="G32" s="200"/>
      <c r="H32" s="201"/>
      <c r="I32" s="200"/>
      <c r="J32" s="200"/>
      <c r="K32" s="200"/>
      <c r="L32" s="198">
        <f t="shared" si="76"/>
        <v>72387.08</v>
      </c>
      <c r="M32" s="198">
        <f>24769.2+40217.88+7400</f>
        <v>72387.08</v>
      </c>
      <c r="N32" s="200"/>
      <c r="O32" s="200"/>
      <c r="P32" s="200"/>
      <c r="Q32" s="201"/>
      <c r="R32" s="200"/>
      <c r="S32" s="200"/>
      <c r="T32" s="200"/>
      <c r="U32" s="198">
        <f t="shared" si="77"/>
        <v>72387.08</v>
      </c>
      <c r="V32" s="198">
        <f>24769.2+40217.88+7400</f>
        <v>72387.08</v>
      </c>
      <c r="W32" s="200"/>
      <c r="X32" s="200"/>
      <c r="Y32" s="200"/>
      <c r="Z32" s="201"/>
      <c r="AA32" s="200"/>
      <c r="AB32" s="200"/>
      <c r="AC32" s="200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</row>
    <row r="33" spans="1:39" s="7" customFormat="1" x14ac:dyDescent="0.2">
      <c r="A33" s="151">
        <v>3235</v>
      </c>
      <c r="B33" s="152" t="s">
        <v>95</v>
      </c>
      <c r="C33" s="198">
        <f t="shared" si="75"/>
        <v>0</v>
      </c>
      <c r="D33" s="198"/>
      <c r="E33" s="200"/>
      <c r="F33" s="200"/>
      <c r="G33" s="200"/>
      <c r="H33" s="201"/>
      <c r="I33" s="200"/>
      <c r="J33" s="200"/>
      <c r="K33" s="200"/>
      <c r="L33" s="198">
        <f t="shared" si="76"/>
        <v>0</v>
      </c>
      <c r="M33" s="198"/>
      <c r="N33" s="200"/>
      <c r="O33" s="200"/>
      <c r="P33" s="200"/>
      <c r="Q33" s="201"/>
      <c r="R33" s="200"/>
      <c r="S33" s="200"/>
      <c r="T33" s="200"/>
      <c r="U33" s="198">
        <f t="shared" si="77"/>
        <v>0</v>
      </c>
      <c r="V33" s="198"/>
      <c r="W33" s="200"/>
      <c r="X33" s="200"/>
      <c r="Y33" s="200"/>
      <c r="Z33" s="201"/>
      <c r="AA33" s="200"/>
      <c r="AB33" s="200"/>
      <c r="AC33" s="200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</row>
    <row r="34" spans="1:39" s="7" customFormat="1" x14ac:dyDescent="0.2">
      <c r="A34" s="151">
        <v>3236</v>
      </c>
      <c r="B34" s="152" t="s">
        <v>97</v>
      </c>
      <c r="C34" s="198">
        <f t="shared" si="75"/>
        <v>17000</v>
      </c>
      <c r="D34" s="198">
        <v>17000</v>
      </c>
      <c r="E34" s="200"/>
      <c r="F34" s="200"/>
      <c r="G34" s="200"/>
      <c r="H34" s="201"/>
      <c r="I34" s="200"/>
      <c r="J34" s="200"/>
      <c r="K34" s="200"/>
      <c r="L34" s="198">
        <f t="shared" si="76"/>
        <v>17000</v>
      </c>
      <c r="M34" s="198">
        <v>17000</v>
      </c>
      <c r="N34" s="200"/>
      <c r="O34" s="200"/>
      <c r="P34" s="200"/>
      <c r="Q34" s="201"/>
      <c r="R34" s="200"/>
      <c r="S34" s="200"/>
      <c r="T34" s="200"/>
      <c r="U34" s="198">
        <f t="shared" si="77"/>
        <v>17000</v>
      </c>
      <c r="V34" s="198">
        <v>17000</v>
      </c>
      <c r="W34" s="200"/>
      <c r="X34" s="200"/>
      <c r="Y34" s="200"/>
      <c r="Z34" s="201"/>
      <c r="AA34" s="200"/>
      <c r="AB34" s="200"/>
      <c r="AC34" s="200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</row>
    <row r="35" spans="1:39" s="7" customFormat="1" x14ac:dyDescent="0.2">
      <c r="A35" s="151">
        <v>3237</v>
      </c>
      <c r="B35" s="152" t="s">
        <v>99</v>
      </c>
      <c r="C35" s="198">
        <f t="shared" si="75"/>
        <v>9721.1</v>
      </c>
      <c r="D35" s="198">
        <v>3000</v>
      </c>
      <c r="E35" s="200"/>
      <c r="F35" s="200"/>
      <c r="G35" s="200"/>
      <c r="H35" s="199">
        <v>6721.1</v>
      </c>
      <c r="I35" s="200"/>
      <c r="J35" s="200"/>
      <c r="K35" s="200"/>
      <c r="L35" s="198">
        <f t="shared" si="76"/>
        <v>9721.1</v>
      </c>
      <c r="M35" s="198">
        <v>3000</v>
      </c>
      <c r="N35" s="200"/>
      <c r="O35" s="200"/>
      <c r="P35" s="200"/>
      <c r="Q35" s="199">
        <v>6721.1</v>
      </c>
      <c r="R35" s="200"/>
      <c r="S35" s="200"/>
      <c r="T35" s="200"/>
      <c r="U35" s="198">
        <f t="shared" si="77"/>
        <v>9721.1</v>
      </c>
      <c r="V35" s="198">
        <v>3000</v>
      </c>
      <c r="W35" s="200"/>
      <c r="X35" s="200"/>
      <c r="Y35" s="200"/>
      <c r="Z35" s="199">
        <v>6721.1</v>
      </c>
      <c r="AA35" s="200"/>
      <c r="AB35" s="200"/>
      <c r="AC35" s="200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</row>
    <row r="36" spans="1:39" s="7" customFormat="1" x14ac:dyDescent="0.2">
      <c r="A36" s="151">
        <v>3238</v>
      </c>
      <c r="B36" s="152" t="s">
        <v>101</v>
      </c>
      <c r="C36" s="198">
        <f t="shared" si="75"/>
        <v>3274.6</v>
      </c>
      <c r="D36" s="198">
        <v>3274.6</v>
      </c>
      <c r="E36" s="200"/>
      <c r="F36" s="200"/>
      <c r="G36" s="200"/>
      <c r="H36" s="201"/>
      <c r="I36" s="200"/>
      <c r="J36" s="200"/>
      <c r="K36" s="200"/>
      <c r="L36" s="198">
        <f t="shared" si="76"/>
        <v>3274.6</v>
      </c>
      <c r="M36" s="198">
        <v>3274.6</v>
      </c>
      <c r="N36" s="200"/>
      <c r="O36" s="200"/>
      <c r="P36" s="200"/>
      <c r="Q36" s="201"/>
      <c r="R36" s="200"/>
      <c r="S36" s="200"/>
      <c r="T36" s="200"/>
      <c r="U36" s="198">
        <f t="shared" si="77"/>
        <v>3274.6</v>
      </c>
      <c r="V36" s="198">
        <v>3274.6</v>
      </c>
      <c r="W36" s="200"/>
      <c r="X36" s="200"/>
      <c r="Y36" s="200"/>
      <c r="Z36" s="201"/>
      <c r="AA36" s="200"/>
      <c r="AB36" s="200"/>
      <c r="AC36" s="200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</row>
    <row r="37" spans="1:39" x14ac:dyDescent="0.2">
      <c r="A37" s="151">
        <v>3239</v>
      </c>
      <c r="B37" s="152" t="s">
        <v>103</v>
      </c>
      <c r="C37" s="198">
        <f t="shared" si="75"/>
        <v>3000</v>
      </c>
      <c r="D37" s="198">
        <v>3000</v>
      </c>
      <c r="E37" s="198"/>
      <c r="F37" s="198"/>
      <c r="G37" s="198"/>
      <c r="H37" s="199"/>
      <c r="I37" s="198"/>
      <c r="J37" s="198"/>
      <c r="K37" s="198"/>
      <c r="L37" s="198">
        <f t="shared" si="76"/>
        <v>3000</v>
      </c>
      <c r="M37" s="198">
        <v>3000</v>
      </c>
      <c r="N37" s="198"/>
      <c r="O37" s="198"/>
      <c r="P37" s="198"/>
      <c r="Q37" s="199"/>
      <c r="R37" s="198"/>
      <c r="S37" s="198"/>
      <c r="T37" s="198"/>
      <c r="U37" s="198">
        <f t="shared" si="77"/>
        <v>3000</v>
      </c>
      <c r="V37" s="198">
        <v>3000</v>
      </c>
      <c r="W37" s="198"/>
      <c r="X37" s="198"/>
      <c r="Y37" s="198"/>
      <c r="Z37" s="199"/>
      <c r="AA37" s="198"/>
      <c r="AB37" s="198"/>
      <c r="AC37" s="198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</row>
    <row r="38" spans="1:39" s="7" customFormat="1" ht="24" x14ac:dyDescent="0.2">
      <c r="A38" s="151">
        <v>3241</v>
      </c>
      <c r="B38" s="152" t="s">
        <v>105</v>
      </c>
      <c r="C38" s="198">
        <f t="shared" si="75"/>
        <v>7060</v>
      </c>
      <c r="D38" s="198"/>
      <c r="E38" s="200"/>
      <c r="F38" s="200"/>
      <c r="G38" s="198">
        <v>7060</v>
      </c>
      <c r="H38" s="201"/>
      <c r="I38" s="200"/>
      <c r="J38" s="200"/>
      <c r="K38" s="200"/>
      <c r="L38" s="198">
        <f t="shared" si="76"/>
        <v>0</v>
      </c>
      <c r="M38" s="198"/>
      <c r="N38" s="200"/>
      <c r="O38" s="200"/>
      <c r="P38" s="198"/>
      <c r="Q38" s="201"/>
      <c r="R38" s="200"/>
      <c r="S38" s="200"/>
      <c r="T38" s="200"/>
      <c r="U38" s="198">
        <f t="shared" si="77"/>
        <v>0</v>
      </c>
      <c r="V38" s="198"/>
      <c r="W38" s="200"/>
      <c r="X38" s="200"/>
      <c r="Y38" s="198"/>
      <c r="Z38" s="201"/>
      <c r="AA38" s="200"/>
      <c r="AB38" s="200"/>
      <c r="AC38" s="200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</row>
    <row r="39" spans="1:39" s="7" customFormat="1" x14ac:dyDescent="0.2">
      <c r="A39" s="151">
        <v>3291</v>
      </c>
      <c r="B39" s="153" t="s">
        <v>109</v>
      </c>
      <c r="C39" s="198">
        <f t="shared" si="75"/>
        <v>0</v>
      </c>
      <c r="D39" s="198"/>
      <c r="E39" s="200"/>
      <c r="F39" s="200"/>
      <c r="G39" s="200"/>
      <c r="H39" s="201"/>
      <c r="I39" s="200"/>
      <c r="J39" s="200"/>
      <c r="K39" s="200"/>
      <c r="L39" s="198">
        <f t="shared" si="76"/>
        <v>0</v>
      </c>
      <c r="M39" s="198"/>
      <c r="N39" s="200"/>
      <c r="O39" s="200"/>
      <c r="P39" s="200"/>
      <c r="Q39" s="201"/>
      <c r="R39" s="200"/>
      <c r="S39" s="200"/>
      <c r="T39" s="200"/>
      <c r="U39" s="198">
        <f t="shared" si="77"/>
        <v>0</v>
      </c>
      <c r="V39" s="198"/>
      <c r="W39" s="200"/>
      <c r="X39" s="200"/>
      <c r="Y39" s="200"/>
      <c r="Z39" s="201"/>
      <c r="AA39" s="200"/>
      <c r="AB39" s="200"/>
      <c r="AC39" s="200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</row>
    <row r="40" spans="1:39" s="7" customFormat="1" x14ac:dyDescent="0.2">
      <c r="A40" s="151">
        <v>3292</v>
      </c>
      <c r="B40" s="152" t="s">
        <v>111</v>
      </c>
      <c r="C40" s="198">
        <f t="shared" si="75"/>
        <v>0</v>
      </c>
      <c r="D40" s="198"/>
      <c r="E40" s="200"/>
      <c r="F40" s="200"/>
      <c r="G40" s="200"/>
      <c r="H40" s="201"/>
      <c r="I40" s="200"/>
      <c r="J40" s="200"/>
      <c r="K40" s="200"/>
      <c r="L40" s="198">
        <f t="shared" si="76"/>
        <v>0</v>
      </c>
      <c r="M40" s="198"/>
      <c r="N40" s="200"/>
      <c r="O40" s="200"/>
      <c r="P40" s="200"/>
      <c r="Q40" s="201"/>
      <c r="R40" s="200"/>
      <c r="S40" s="200"/>
      <c r="T40" s="200"/>
      <c r="U40" s="198">
        <f t="shared" si="77"/>
        <v>0</v>
      </c>
      <c r="V40" s="198"/>
      <c r="W40" s="200"/>
      <c r="X40" s="200"/>
      <c r="Y40" s="200"/>
      <c r="Z40" s="201"/>
      <c r="AA40" s="200"/>
      <c r="AB40" s="200"/>
      <c r="AC40" s="200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</row>
    <row r="41" spans="1:39" s="7" customFormat="1" x14ac:dyDescent="0.2">
      <c r="A41" s="151">
        <v>3293</v>
      </c>
      <c r="B41" s="152" t="s">
        <v>113</v>
      </c>
      <c r="C41" s="198">
        <f t="shared" si="75"/>
        <v>5000</v>
      </c>
      <c r="D41" s="198">
        <f>5203-2203</f>
        <v>3000</v>
      </c>
      <c r="E41" s="198">
        <v>1500</v>
      </c>
      <c r="F41" s="198"/>
      <c r="G41" s="198">
        <v>500</v>
      </c>
      <c r="H41" s="201"/>
      <c r="I41" s="200"/>
      <c r="J41" s="200"/>
      <c r="K41" s="200"/>
      <c r="L41" s="198">
        <f t="shared" si="76"/>
        <v>5000</v>
      </c>
      <c r="M41" s="198">
        <f>5203-2203</f>
        <v>3000</v>
      </c>
      <c r="N41" s="198">
        <v>1500</v>
      </c>
      <c r="O41" s="198"/>
      <c r="P41" s="198">
        <v>500</v>
      </c>
      <c r="Q41" s="201"/>
      <c r="R41" s="200"/>
      <c r="S41" s="200"/>
      <c r="T41" s="200"/>
      <c r="U41" s="198">
        <f t="shared" si="77"/>
        <v>5000</v>
      </c>
      <c r="V41" s="198">
        <f>5203-2203</f>
        <v>3000</v>
      </c>
      <c r="W41" s="198">
        <v>1500</v>
      </c>
      <c r="X41" s="198"/>
      <c r="Y41" s="198">
        <v>500</v>
      </c>
      <c r="Z41" s="201"/>
      <c r="AA41" s="200"/>
      <c r="AB41" s="200"/>
      <c r="AC41" s="200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</row>
    <row r="42" spans="1:39" s="7" customFormat="1" x14ac:dyDescent="0.2">
      <c r="A42" s="151">
        <v>3294</v>
      </c>
      <c r="B42" s="152" t="s">
        <v>356</v>
      </c>
      <c r="C42" s="198">
        <f t="shared" si="75"/>
        <v>250</v>
      </c>
      <c r="D42" s="198"/>
      <c r="E42" s="198">
        <v>250</v>
      </c>
      <c r="F42" s="200"/>
      <c r="G42" s="200"/>
      <c r="H42" s="201"/>
      <c r="I42" s="200"/>
      <c r="J42" s="200"/>
      <c r="K42" s="200"/>
      <c r="L42" s="198">
        <f t="shared" si="76"/>
        <v>250</v>
      </c>
      <c r="M42" s="198"/>
      <c r="N42" s="198">
        <v>250</v>
      </c>
      <c r="O42" s="200"/>
      <c r="P42" s="200"/>
      <c r="Q42" s="201"/>
      <c r="R42" s="200"/>
      <c r="S42" s="200"/>
      <c r="T42" s="200"/>
      <c r="U42" s="198">
        <f t="shared" si="77"/>
        <v>250</v>
      </c>
      <c r="V42" s="198"/>
      <c r="W42" s="198">
        <v>250</v>
      </c>
      <c r="X42" s="200"/>
      <c r="Y42" s="200"/>
      <c r="Z42" s="201"/>
      <c r="AA42" s="200"/>
      <c r="AB42" s="200"/>
      <c r="AC42" s="200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</row>
    <row r="43" spans="1:39" s="7" customFormat="1" x14ac:dyDescent="0.2">
      <c r="A43" s="151">
        <v>3295</v>
      </c>
      <c r="B43" s="152" t="s">
        <v>117</v>
      </c>
      <c r="C43" s="198">
        <f t="shared" si="75"/>
        <v>23493.599999999999</v>
      </c>
      <c r="D43" s="198"/>
      <c r="E43" s="200"/>
      <c r="F43" s="200"/>
      <c r="G43" s="200"/>
      <c r="H43" s="199">
        <v>23493.599999999999</v>
      </c>
      <c r="I43" s="200"/>
      <c r="J43" s="200"/>
      <c r="K43" s="200"/>
      <c r="L43" s="198">
        <f t="shared" si="76"/>
        <v>23493.599999999999</v>
      </c>
      <c r="M43" s="198"/>
      <c r="N43" s="200"/>
      <c r="O43" s="200"/>
      <c r="P43" s="200"/>
      <c r="Q43" s="199">
        <v>23493.599999999999</v>
      </c>
      <c r="R43" s="200"/>
      <c r="S43" s="200"/>
      <c r="T43" s="200"/>
      <c r="U43" s="198">
        <f t="shared" si="77"/>
        <v>23493.599999999999</v>
      </c>
      <c r="V43" s="198"/>
      <c r="W43" s="200"/>
      <c r="X43" s="200"/>
      <c r="Y43" s="200"/>
      <c r="Z43" s="199">
        <v>23493.599999999999</v>
      </c>
      <c r="AA43" s="200"/>
      <c r="AB43" s="200"/>
      <c r="AC43" s="200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</row>
    <row r="44" spans="1:39" s="7" customFormat="1" x14ac:dyDescent="0.2">
      <c r="A44" s="151">
        <v>3299</v>
      </c>
      <c r="B44" s="152" t="s">
        <v>357</v>
      </c>
      <c r="C44" s="198">
        <f t="shared" si="75"/>
        <v>3000</v>
      </c>
      <c r="D44" s="198">
        <v>3000</v>
      </c>
      <c r="E44" s="200"/>
      <c r="F44" s="200"/>
      <c r="G44" s="200"/>
      <c r="H44" s="201"/>
      <c r="I44" s="200"/>
      <c r="J44" s="200"/>
      <c r="K44" s="200"/>
      <c r="L44" s="198">
        <f t="shared" si="76"/>
        <v>3000</v>
      </c>
      <c r="M44" s="198">
        <v>3000</v>
      </c>
      <c r="N44" s="200"/>
      <c r="O44" s="200"/>
      <c r="P44" s="200"/>
      <c r="Q44" s="201"/>
      <c r="R44" s="200"/>
      <c r="S44" s="200"/>
      <c r="T44" s="200"/>
      <c r="U44" s="198">
        <f t="shared" si="77"/>
        <v>3000</v>
      </c>
      <c r="V44" s="198">
        <v>3000</v>
      </c>
      <c r="W44" s="200"/>
      <c r="X44" s="200"/>
      <c r="Y44" s="200"/>
      <c r="Z44" s="201"/>
      <c r="AA44" s="200"/>
      <c r="AB44" s="200"/>
      <c r="AC44" s="200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</row>
    <row r="45" spans="1:39" s="65" customFormat="1" x14ac:dyDescent="0.2">
      <c r="A45" s="147">
        <v>34</v>
      </c>
      <c r="B45" s="148" t="s">
        <v>122</v>
      </c>
      <c r="C45" s="201">
        <f>SUM(C46:C48)</f>
        <v>2050</v>
      </c>
      <c r="D45" s="201">
        <f t="shared" ref="D45:K45" si="78">SUM(D46:D48)</f>
        <v>2000</v>
      </c>
      <c r="E45" s="201">
        <f t="shared" si="78"/>
        <v>50</v>
      </c>
      <c r="F45" s="201">
        <f t="shared" si="78"/>
        <v>0</v>
      </c>
      <c r="G45" s="201">
        <f t="shared" si="78"/>
        <v>0</v>
      </c>
      <c r="H45" s="201">
        <f t="shared" si="78"/>
        <v>0</v>
      </c>
      <c r="I45" s="201">
        <f t="shared" si="78"/>
        <v>0</v>
      </c>
      <c r="J45" s="201">
        <f t="shared" si="78"/>
        <v>0</v>
      </c>
      <c r="K45" s="201">
        <f t="shared" si="78"/>
        <v>0</v>
      </c>
      <c r="L45" s="201">
        <f>SUM(L46:L48)</f>
        <v>2050</v>
      </c>
      <c r="M45" s="201">
        <f t="shared" ref="M45" si="79">SUM(M46:M48)</f>
        <v>2000</v>
      </c>
      <c r="N45" s="201">
        <f t="shared" ref="N45" si="80">SUM(N46:N48)</f>
        <v>50</v>
      </c>
      <c r="O45" s="201">
        <f t="shared" ref="O45" si="81">SUM(O46:O48)</f>
        <v>0</v>
      </c>
      <c r="P45" s="201">
        <f t="shared" ref="P45" si="82">SUM(P46:P48)</f>
        <v>0</v>
      </c>
      <c r="Q45" s="201">
        <f t="shared" ref="Q45" si="83">SUM(Q46:Q48)</f>
        <v>0</v>
      </c>
      <c r="R45" s="201">
        <f t="shared" ref="R45" si="84">SUM(R46:R48)</f>
        <v>0</v>
      </c>
      <c r="S45" s="201">
        <f t="shared" ref="S45" si="85">SUM(S46:S48)</f>
        <v>0</v>
      </c>
      <c r="T45" s="201">
        <f t="shared" ref="T45" si="86">SUM(T46:T48)</f>
        <v>0</v>
      </c>
      <c r="U45" s="201">
        <f>SUM(U46:U48)</f>
        <v>2050</v>
      </c>
      <c r="V45" s="201">
        <f t="shared" ref="V45" si="87">SUM(V46:V48)</f>
        <v>2000</v>
      </c>
      <c r="W45" s="201">
        <f t="shared" ref="W45" si="88">SUM(W46:W48)</f>
        <v>50</v>
      </c>
      <c r="X45" s="201">
        <f t="shared" ref="X45" si="89">SUM(X46:X48)</f>
        <v>0</v>
      </c>
      <c r="Y45" s="201">
        <f t="shared" ref="Y45" si="90">SUM(Y46:Y48)</f>
        <v>0</v>
      </c>
      <c r="Z45" s="201">
        <f t="shared" ref="Z45" si="91">SUM(Z46:Z48)</f>
        <v>0</v>
      </c>
      <c r="AA45" s="201">
        <f t="shared" ref="AA45" si="92">SUM(AA46:AA48)</f>
        <v>0</v>
      </c>
      <c r="AB45" s="201">
        <f t="shared" ref="AB45" si="93">SUM(AB46:AB48)</f>
        <v>0</v>
      </c>
      <c r="AC45" s="201">
        <f t="shared" ref="AC45" si="94">SUM(AC46:AC48)</f>
        <v>0</v>
      </c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</row>
    <row r="46" spans="1:39" s="7" customFormat="1" x14ac:dyDescent="0.2">
      <c r="A46" s="151">
        <v>3431</v>
      </c>
      <c r="B46" s="153" t="s">
        <v>129</v>
      </c>
      <c r="C46" s="198">
        <f>SUM(D46:K46)</f>
        <v>2000</v>
      </c>
      <c r="D46" s="198">
        <v>2000</v>
      </c>
      <c r="E46" s="200"/>
      <c r="F46" s="200"/>
      <c r="G46" s="200"/>
      <c r="H46" s="201"/>
      <c r="I46" s="200"/>
      <c r="J46" s="200"/>
      <c r="K46" s="200"/>
      <c r="L46" s="198">
        <f>SUM(M46:T46)</f>
        <v>2000</v>
      </c>
      <c r="M46" s="198">
        <v>2000</v>
      </c>
      <c r="N46" s="200"/>
      <c r="O46" s="200"/>
      <c r="P46" s="200"/>
      <c r="Q46" s="201"/>
      <c r="R46" s="200"/>
      <c r="S46" s="200"/>
      <c r="T46" s="200"/>
      <c r="U46" s="198">
        <f>SUM(V46:AC46)</f>
        <v>2000</v>
      </c>
      <c r="V46" s="198">
        <v>2000</v>
      </c>
      <c r="W46" s="200"/>
      <c r="X46" s="200"/>
      <c r="Y46" s="200"/>
      <c r="Z46" s="201"/>
      <c r="AA46" s="200"/>
      <c r="AB46" s="200"/>
      <c r="AC46" s="200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</row>
    <row r="47" spans="1:39" s="7" customFormat="1" ht="24" x14ac:dyDescent="0.2">
      <c r="A47" s="151">
        <v>3432</v>
      </c>
      <c r="B47" s="152" t="s">
        <v>131</v>
      </c>
      <c r="C47" s="198">
        <f t="shared" ref="C47:C48" si="95">SUM(D47:K47)</f>
        <v>0</v>
      </c>
      <c r="D47" s="198"/>
      <c r="E47" s="200"/>
      <c r="F47" s="200"/>
      <c r="G47" s="200"/>
      <c r="H47" s="201"/>
      <c r="I47" s="200"/>
      <c r="J47" s="200"/>
      <c r="K47" s="200"/>
      <c r="L47" s="198">
        <f t="shared" ref="L47:L48" si="96">SUM(M47:T47)</f>
        <v>0</v>
      </c>
      <c r="M47" s="198"/>
      <c r="N47" s="200"/>
      <c r="O47" s="200"/>
      <c r="P47" s="200"/>
      <c r="Q47" s="201"/>
      <c r="R47" s="200"/>
      <c r="S47" s="200"/>
      <c r="T47" s="200"/>
      <c r="U47" s="198">
        <f t="shared" ref="U47:U48" si="97">SUM(V47:AC47)</f>
        <v>0</v>
      </c>
      <c r="V47" s="198"/>
      <c r="W47" s="200"/>
      <c r="X47" s="200"/>
      <c r="Y47" s="200"/>
      <c r="Z47" s="201"/>
      <c r="AA47" s="200"/>
      <c r="AB47" s="200"/>
      <c r="AC47" s="200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</row>
    <row r="48" spans="1:39" s="7" customFormat="1" x14ac:dyDescent="0.2">
      <c r="A48" s="151">
        <v>3433</v>
      </c>
      <c r="B48" s="152" t="s">
        <v>358</v>
      </c>
      <c r="C48" s="198">
        <f t="shared" si="95"/>
        <v>50</v>
      </c>
      <c r="D48" s="198"/>
      <c r="E48" s="198">
        <v>50</v>
      </c>
      <c r="F48" s="200"/>
      <c r="G48" s="200"/>
      <c r="H48" s="201"/>
      <c r="I48" s="200"/>
      <c r="J48" s="200"/>
      <c r="K48" s="200"/>
      <c r="L48" s="198">
        <f t="shared" si="96"/>
        <v>50</v>
      </c>
      <c r="M48" s="198"/>
      <c r="N48" s="198">
        <v>50</v>
      </c>
      <c r="O48" s="200"/>
      <c r="P48" s="200"/>
      <c r="Q48" s="201"/>
      <c r="R48" s="200"/>
      <c r="S48" s="200"/>
      <c r="T48" s="200"/>
      <c r="U48" s="198">
        <f t="shared" si="97"/>
        <v>50</v>
      </c>
      <c r="V48" s="198"/>
      <c r="W48" s="198">
        <v>50</v>
      </c>
      <c r="X48" s="200"/>
      <c r="Y48" s="200"/>
      <c r="Z48" s="201"/>
      <c r="AA48" s="200"/>
      <c r="AB48" s="200"/>
      <c r="AC48" s="200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</row>
    <row r="49" spans="1:39" s="65" customFormat="1" ht="24.75" customHeight="1" x14ac:dyDescent="0.2">
      <c r="A49" s="154" t="s">
        <v>161</v>
      </c>
      <c r="B49" s="155" t="s">
        <v>162</v>
      </c>
      <c r="C49" s="201">
        <f>SUM(C50:C58)</f>
        <v>17000</v>
      </c>
      <c r="D49" s="201">
        <f t="shared" ref="D49:K49" si="98">SUM(D50:D58)</f>
        <v>0</v>
      </c>
      <c r="E49" s="201">
        <f t="shared" si="98"/>
        <v>12000</v>
      </c>
      <c r="F49" s="201">
        <f t="shared" si="98"/>
        <v>0</v>
      </c>
      <c r="G49" s="201">
        <f t="shared" si="98"/>
        <v>0</v>
      </c>
      <c r="H49" s="201">
        <f t="shared" si="98"/>
        <v>0</v>
      </c>
      <c r="I49" s="201">
        <f t="shared" si="98"/>
        <v>5000</v>
      </c>
      <c r="J49" s="201">
        <f t="shared" si="98"/>
        <v>0</v>
      </c>
      <c r="K49" s="201">
        <f t="shared" si="98"/>
        <v>0</v>
      </c>
      <c r="L49" s="201">
        <f>SUM(L50:L58)</f>
        <v>18400</v>
      </c>
      <c r="M49" s="201">
        <f t="shared" ref="M49" si="99">SUM(M50:M58)</f>
        <v>0</v>
      </c>
      <c r="N49" s="201">
        <f t="shared" ref="N49" si="100">SUM(N50:N58)</f>
        <v>13400</v>
      </c>
      <c r="O49" s="201">
        <f t="shared" ref="O49" si="101">SUM(O50:O58)</f>
        <v>0</v>
      </c>
      <c r="P49" s="201">
        <f t="shared" ref="P49" si="102">SUM(P50:P58)</f>
        <v>0</v>
      </c>
      <c r="Q49" s="201">
        <f t="shared" ref="Q49" si="103">SUM(Q50:Q58)</f>
        <v>0</v>
      </c>
      <c r="R49" s="201">
        <f t="shared" ref="R49" si="104">SUM(R50:R58)</f>
        <v>5000</v>
      </c>
      <c r="S49" s="201">
        <f t="shared" ref="S49" si="105">SUM(S50:S58)</f>
        <v>0</v>
      </c>
      <c r="T49" s="201">
        <f t="shared" ref="T49" si="106">SUM(T50:T58)</f>
        <v>0</v>
      </c>
      <c r="U49" s="201">
        <f>SUM(U50:U58)</f>
        <v>18400</v>
      </c>
      <c r="V49" s="201">
        <f t="shared" ref="V49" si="107">SUM(V50:V58)</f>
        <v>0</v>
      </c>
      <c r="W49" s="201">
        <f t="shared" ref="W49" si="108">SUM(W50:W58)</f>
        <v>13400</v>
      </c>
      <c r="X49" s="201">
        <f t="shared" ref="X49" si="109">SUM(X50:X58)</f>
        <v>0</v>
      </c>
      <c r="Y49" s="201">
        <f t="shared" ref="Y49" si="110">SUM(Y50:Y58)</f>
        <v>0</v>
      </c>
      <c r="Z49" s="201">
        <f t="shared" ref="Z49" si="111">SUM(Z50:Z58)</f>
        <v>0</v>
      </c>
      <c r="AA49" s="201">
        <f t="shared" ref="AA49" si="112">SUM(AA50:AA58)</f>
        <v>5000</v>
      </c>
      <c r="AB49" s="201">
        <f t="shared" ref="AB49" si="113">SUM(AB50:AB58)</f>
        <v>0</v>
      </c>
      <c r="AC49" s="201">
        <f t="shared" ref="AC49" si="114">SUM(AC50:AC58)</f>
        <v>0</v>
      </c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</row>
    <row r="50" spans="1:39" s="7" customFormat="1" x14ac:dyDescent="0.2">
      <c r="A50" s="151">
        <v>4221</v>
      </c>
      <c r="B50" s="152" t="s">
        <v>169</v>
      </c>
      <c r="C50" s="198">
        <f>SUM(D50:K50)</f>
        <v>8500</v>
      </c>
      <c r="D50" s="198"/>
      <c r="E50" s="198">
        <v>6000</v>
      </c>
      <c r="F50" s="198"/>
      <c r="G50" s="198"/>
      <c r="H50" s="199"/>
      <c r="I50" s="198">
        <v>2500</v>
      </c>
      <c r="J50" s="200"/>
      <c r="K50" s="200"/>
      <c r="L50" s="198">
        <f>SUM(M50:T50)</f>
        <v>9900</v>
      </c>
      <c r="M50" s="198"/>
      <c r="N50" s="198">
        <v>7400</v>
      </c>
      <c r="O50" s="198"/>
      <c r="P50" s="198"/>
      <c r="Q50" s="199"/>
      <c r="R50" s="198">
        <v>2500</v>
      </c>
      <c r="S50" s="200"/>
      <c r="T50" s="200"/>
      <c r="U50" s="198">
        <f>SUM(V50:AC50)</f>
        <v>9900</v>
      </c>
      <c r="V50" s="198"/>
      <c r="W50" s="198">
        <v>7400</v>
      </c>
      <c r="X50" s="198"/>
      <c r="Y50" s="198"/>
      <c r="Z50" s="199"/>
      <c r="AA50" s="198">
        <v>2500</v>
      </c>
      <c r="AB50" s="200"/>
      <c r="AC50" s="200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</row>
    <row r="51" spans="1:39" s="7" customFormat="1" x14ac:dyDescent="0.2">
      <c r="A51" s="151">
        <v>4222</v>
      </c>
      <c r="B51" s="152" t="s">
        <v>171</v>
      </c>
      <c r="C51" s="198">
        <f t="shared" ref="C51:C58" si="115">SUM(D51:K51)</f>
        <v>0</v>
      </c>
      <c r="D51" s="198"/>
      <c r="E51" s="200"/>
      <c r="F51" s="200"/>
      <c r="G51" s="200"/>
      <c r="H51" s="201"/>
      <c r="I51" s="200"/>
      <c r="J51" s="200"/>
      <c r="K51" s="200"/>
      <c r="L51" s="198">
        <f t="shared" ref="L51:L58" si="116">SUM(M51:T51)</f>
        <v>0</v>
      </c>
      <c r="M51" s="198"/>
      <c r="N51" s="200"/>
      <c r="O51" s="200"/>
      <c r="P51" s="200"/>
      <c r="Q51" s="201"/>
      <c r="R51" s="200"/>
      <c r="S51" s="200"/>
      <c r="T51" s="200"/>
      <c r="U51" s="198">
        <f t="shared" ref="U51:U58" si="117">SUM(V51:AC51)</f>
        <v>0</v>
      </c>
      <c r="V51" s="198"/>
      <c r="W51" s="200"/>
      <c r="X51" s="200"/>
      <c r="Y51" s="200"/>
      <c r="Z51" s="201"/>
      <c r="AA51" s="200"/>
      <c r="AB51" s="200"/>
      <c r="AC51" s="200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</row>
    <row r="52" spans="1:39" s="7" customFormat="1" x14ac:dyDescent="0.2">
      <c r="A52" s="151">
        <v>4223</v>
      </c>
      <c r="B52" s="152" t="s">
        <v>173</v>
      </c>
      <c r="C52" s="198">
        <f t="shared" si="115"/>
        <v>0</v>
      </c>
      <c r="D52" s="198"/>
      <c r="E52" s="200"/>
      <c r="F52" s="200"/>
      <c r="G52" s="200"/>
      <c r="H52" s="201"/>
      <c r="I52" s="200"/>
      <c r="J52" s="200"/>
      <c r="K52" s="200"/>
      <c r="L52" s="198">
        <f t="shared" si="116"/>
        <v>0</v>
      </c>
      <c r="M52" s="198"/>
      <c r="N52" s="200"/>
      <c r="O52" s="200"/>
      <c r="P52" s="200"/>
      <c r="Q52" s="201"/>
      <c r="R52" s="200"/>
      <c r="S52" s="200"/>
      <c r="T52" s="200"/>
      <c r="U52" s="198">
        <f t="shared" si="117"/>
        <v>0</v>
      </c>
      <c r="V52" s="198"/>
      <c r="W52" s="200"/>
      <c r="X52" s="200"/>
      <c r="Y52" s="200"/>
      <c r="Z52" s="201"/>
      <c r="AA52" s="200"/>
      <c r="AB52" s="200"/>
      <c r="AC52" s="200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</row>
    <row r="53" spans="1:39" s="7" customFormat="1" x14ac:dyDescent="0.2">
      <c r="A53" s="151">
        <v>4224</v>
      </c>
      <c r="B53" s="152" t="s">
        <v>175</v>
      </c>
      <c r="C53" s="198">
        <f t="shared" si="115"/>
        <v>0</v>
      </c>
      <c r="D53" s="198"/>
      <c r="E53" s="200"/>
      <c r="F53" s="200"/>
      <c r="G53" s="200"/>
      <c r="H53" s="201"/>
      <c r="I53" s="200"/>
      <c r="J53" s="200"/>
      <c r="K53" s="200"/>
      <c r="L53" s="198">
        <f t="shared" si="116"/>
        <v>0</v>
      </c>
      <c r="M53" s="198"/>
      <c r="N53" s="200"/>
      <c r="O53" s="200"/>
      <c r="P53" s="200"/>
      <c r="Q53" s="201"/>
      <c r="R53" s="200"/>
      <c r="S53" s="200"/>
      <c r="T53" s="200"/>
      <c r="U53" s="198">
        <f t="shared" si="117"/>
        <v>0</v>
      </c>
      <c r="V53" s="198"/>
      <c r="W53" s="200"/>
      <c r="X53" s="200"/>
      <c r="Y53" s="200"/>
      <c r="Z53" s="201"/>
      <c r="AA53" s="200"/>
      <c r="AB53" s="200"/>
      <c r="AC53" s="200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</row>
    <row r="54" spans="1:39" s="7" customFormat="1" x14ac:dyDescent="0.2">
      <c r="A54" s="151">
        <v>4225</v>
      </c>
      <c r="B54" s="152" t="s">
        <v>359</v>
      </c>
      <c r="C54" s="198">
        <f t="shared" si="115"/>
        <v>8500</v>
      </c>
      <c r="D54" s="198"/>
      <c r="E54" s="198">
        <v>6000</v>
      </c>
      <c r="F54" s="198"/>
      <c r="G54" s="198"/>
      <c r="H54" s="199"/>
      <c r="I54" s="198">
        <v>2500</v>
      </c>
      <c r="J54" s="200"/>
      <c r="K54" s="200"/>
      <c r="L54" s="198">
        <f t="shared" si="116"/>
        <v>8500</v>
      </c>
      <c r="M54" s="198"/>
      <c r="N54" s="198">
        <v>6000</v>
      </c>
      <c r="O54" s="198"/>
      <c r="P54" s="198"/>
      <c r="Q54" s="199"/>
      <c r="R54" s="198">
        <v>2500</v>
      </c>
      <c r="S54" s="200"/>
      <c r="T54" s="200"/>
      <c r="U54" s="198">
        <f t="shared" si="117"/>
        <v>8500</v>
      </c>
      <c r="V54" s="198"/>
      <c r="W54" s="198">
        <v>6000</v>
      </c>
      <c r="X54" s="198"/>
      <c r="Y54" s="198"/>
      <c r="Z54" s="199"/>
      <c r="AA54" s="198">
        <v>2500</v>
      </c>
      <c r="AB54" s="200"/>
      <c r="AC54" s="200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</row>
    <row r="55" spans="1:39" s="7" customFormat="1" x14ac:dyDescent="0.2">
      <c r="A55" s="151">
        <v>4226</v>
      </c>
      <c r="B55" s="152" t="s">
        <v>179</v>
      </c>
      <c r="C55" s="198">
        <f t="shared" si="115"/>
        <v>0</v>
      </c>
      <c r="D55" s="198"/>
      <c r="E55" s="200"/>
      <c r="F55" s="200"/>
      <c r="G55" s="200"/>
      <c r="H55" s="201"/>
      <c r="I55" s="200"/>
      <c r="J55" s="200"/>
      <c r="K55" s="200"/>
      <c r="L55" s="198">
        <f t="shared" si="116"/>
        <v>0</v>
      </c>
      <c r="M55" s="198"/>
      <c r="N55" s="200"/>
      <c r="O55" s="200"/>
      <c r="P55" s="200"/>
      <c r="Q55" s="201"/>
      <c r="R55" s="200"/>
      <c r="S55" s="200"/>
      <c r="T55" s="200"/>
      <c r="U55" s="198">
        <f t="shared" si="117"/>
        <v>0</v>
      </c>
      <c r="V55" s="198"/>
      <c r="W55" s="200"/>
      <c r="X55" s="200"/>
      <c r="Y55" s="200"/>
      <c r="Z55" s="201"/>
      <c r="AA55" s="200"/>
      <c r="AB55" s="200"/>
      <c r="AC55" s="200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</row>
    <row r="56" spans="1:39" s="7" customFormat="1" x14ac:dyDescent="0.2">
      <c r="A56" s="151">
        <v>4227</v>
      </c>
      <c r="B56" s="153" t="s">
        <v>50</v>
      </c>
      <c r="C56" s="198">
        <f t="shared" si="115"/>
        <v>0</v>
      </c>
      <c r="D56" s="198"/>
      <c r="E56" s="200"/>
      <c r="F56" s="200"/>
      <c r="G56" s="200"/>
      <c r="H56" s="201"/>
      <c r="I56" s="200"/>
      <c r="J56" s="200"/>
      <c r="K56" s="200"/>
      <c r="L56" s="198">
        <f t="shared" si="116"/>
        <v>0</v>
      </c>
      <c r="M56" s="198"/>
      <c r="N56" s="200"/>
      <c r="O56" s="200"/>
      <c r="P56" s="200"/>
      <c r="Q56" s="201"/>
      <c r="R56" s="200"/>
      <c r="S56" s="200"/>
      <c r="T56" s="200"/>
      <c r="U56" s="198">
        <f t="shared" si="117"/>
        <v>0</v>
      </c>
      <c r="V56" s="198"/>
      <c r="W56" s="200"/>
      <c r="X56" s="200"/>
      <c r="Y56" s="200"/>
      <c r="Z56" s="201"/>
      <c r="AA56" s="200"/>
      <c r="AB56" s="200"/>
      <c r="AC56" s="200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</row>
    <row r="57" spans="1:39" s="7" customFormat="1" x14ac:dyDescent="0.2">
      <c r="A57" s="151">
        <v>4231</v>
      </c>
      <c r="B57" s="152" t="s">
        <v>184</v>
      </c>
      <c r="C57" s="198">
        <f t="shared" si="115"/>
        <v>0</v>
      </c>
      <c r="D57" s="198"/>
      <c r="E57" s="200"/>
      <c r="F57" s="200"/>
      <c r="G57" s="200"/>
      <c r="H57" s="201"/>
      <c r="I57" s="200"/>
      <c r="J57" s="200"/>
      <c r="K57" s="200"/>
      <c r="L57" s="198">
        <f t="shared" si="116"/>
        <v>0</v>
      </c>
      <c r="M57" s="198"/>
      <c r="N57" s="200"/>
      <c r="O57" s="200"/>
      <c r="P57" s="200"/>
      <c r="Q57" s="201"/>
      <c r="R57" s="200"/>
      <c r="S57" s="200"/>
      <c r="T57" s="200"/>
      <c r="U57" s="198">
        <f t="shared" si="117"/>
        <v>0</v>
      </c>
      <c r="V57" s="198"/>
      <c r="W57" s="200"/>
      <c r="X57" s="200"/>
      <c r="Y57" s="200"/>
      <c r="Z57" s="201"/>
      <c r="AA57" s="200"/>
      <c r="AB57" s="200"/>
      <c r="AC57" s="200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</row>
    <row r="58" spans="1:39" s="7" customFormat="1" x14ac:dyDescent="0.2">
      <c r="A58" s="151">
        <v>4241</v>
      </c>
      <c r="B58" s="152" t="s">
        <v>360</v>
      </c>
      <c r="C58" s="198">
        <f t="shared" si="115"/>
        <v>0</v>
      </c>
      <c r="D58" s="198"/>
      <c r="E58" s="200"/>
      <c r="F58" s="200"/>
      <c r="G58" s="200"/>
      <c r="H58" s="201"/>
      <c r="I58" s="200"/>
      <c r="J58" s="200"/>
      <c r="K58" s="200"/>
      <c r="L58" s="198">
        <f t="shared" si="116"/>
        <v>0</v>
      </c>
      <c r="M58" s="198"/>
      <c r="N58" s="200"/>
      <c r="O58" s="200"/>
      <c r="P58" s="200"/>
      <c r="Q58" s="201"/>
      <c r="R58" s="200"/>
      <c r="S58" s="200"/>
      <c r="T58" s="200"/>
      <c r="U58" s="198">
        <f t="shared" si="117"/>
        <v>0</v>
      </c>
      <c r="V58" s="198"/>
      <c r="W58" s="200"/>
      <c r="X58" s="200"/>
      <c r="Y58" s="200"/>
      <c r="Z58" s="201"/>
      <c r="AA58" s="200"/>
      <c r="AB58" s="200"/>
      <c r="AC58" s="200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</row>
    <row r="59" spans="1:39" s="65" customFormat="1" ht="24" x14ac:dyDescent="0.2">
      <c r="A59" s="154" t="s">
        <v>210</v>
      </c>
      <c r="B59" s="155" t="s">
        <v>361</v>
      </c>
      <c r="C59" s="201"/>
      <c r="D59" s="199"/>
      <c r="E59" s="201"/>
      <c r="F59" s="201"/>
      <c r="G59" s="201"/>
      <c r="H59" s="201"/>
      <c r="I59" s="201"/>
      <c r="J59" s="201"/>
      <c r="K59" s="201"/>
      <c r="L59" s="201"/>
      <c r="M59" s="199"/>
      <c r="N59" s="201"/>
      <c r="O59" s="201"/>
      <c r="P59" s="201"/>
      <c r="Q59" s="201"/>
      <c r="R59" s="201"/>
      <c r="S59" s="201"/>
      <c r="T59" s="201"/>
      <c r="U59" s="201"/>
      <c r="V59" s="199"/>
      <c r="W59" s="201"/>
      <c r="X59" s="201"/>
      <c r="Y59" s="201"/>
      <c r="Z59" s="201"/>
      <c r="AA59" s="201"/>
      <c r="AB59" s="201"/>
      <c r="AC59" s="201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</row>
    <row r="60" spans="1:39" s="7" customFormat="1" ht="24" x14ac:dyDescent="0.2">
      <c r="A60" s="151">
        <v>4511</v>
      </c>
      <c r="B60" s="152" t="s">
        <v>51</v>
      </c>
      <c r="C60" s="200"/>
      <c r="D60" s="198"/>
      <c r="E60" s="200"/>
      <c r="F60" s="200"/>
      <c r="G60" s="200"/>
      <c r="H60" s="201"/>
      <c r="I60" s="200"/>
      <c r="J60" s="200"/>
      <c r="K60" s="200"/>
      <c r="L60" s="200"/>
      <c r="M60" s="198"/>
      <c r="N60" s="200"/>
      <c r="O60" s="200"/>
      <c r="P60" s="200"/>
      <c r="Q60" s="201"/>
      <c r="R60" s="200"/>
      <c r="S60" s="200"/>
      <c r="T60" s="200"/>
      <c r="U60" s="200"/>
      <c r="V60" s="198"/>
      <c r="W60" s="200"/>
      <c r="X60" s="200"/>
      <c r="Y60" s="200"/>
      <c r="Z60" s="201"/>
      <c r="AA60" s="200"/>
      <c r="AB60" s="200"/>
      <c r="AC60" s="200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</row>
    <row r="61" spans="1:39" s="7" customFormat="1" ht="29.25" customHeight="1" x14ac:dyDescent="0.2">
      <c r="A61" s="144" t="s">
        <v>39</v>
      </c>
      <c r="B61" s="156" t="s">
        <v>362</v>
      </c>
      <c r="C61" s="202"/>
      <c r="D61" s="203"/>
      <c r="E61" s="202"/>
      <c r="F61" s="202"/>
      <c r="G61" s="202"/>
      <c r="H61" s="201"/>
      <c r="I61" s="202"/>
      <c r="J61" s="202"/>
      <c r="K61" s="202"/>
      <c r="L61" s="202"/>
      <c r="M61" s="203"/>
      <c r="N61" s="202"/>
      <c r="O61" s="202"/>
      <c r="P61" s="202"/>
      <c r="Q61" s="201"/>
      <c r="R61" s="202"/>
      <c r="S61" s="202"/>
      <c r="T61" s="202"/>
      <c r="U61" s="202"/>
      <c r="V61" s="203"/>
      <c r="W61" s="202"/>
      <c r="X61" s="202"/>
      <c r="Y61" s="202"/>
      <c r="Z61" s="201"/>
      <c r="AA61" s="202"/>
      <c r="AB61" s="202"/>
      <c r="AC61" s="202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</row>
    <row r="62" spans="1:39" s="7" customFormat="1" ht="12.75" customHeight="1" x14ac:dyDescent="0.2">
      <c r="A62" s="144"/>
      <c r="B62" s="156"/>
      <c r="C62" s="202"/>
      <c r="D62" s="203"/>
      <c r="E62" s="202"/>
      <c r="F62" s="202"/>
      <c r="G62" s="202"/>
      <c r="H62" s="201"/>
      <c r="I62" s="202"/>
      <c r="J62" s="202"/>
      <c r="K62" s="202"/>
      <c r="L62" s="202"/>
      <c r="M62" s="203"/>
      <c r="N62" s="202"/>
      <c r="O62" s="202"/>
      <c r="P62" s="202"/>
      <c r="Q62" s="201"/>
      <c r="R62" s="202"/>
      <c r="S62" s="202"/>
      <c r="T62" s="202"/>
      <c r="U62" s="202"/>
      <c r="V62" s="203"/>
      <c r="W62" s="202"/>
      <c r="X62" s="202"/>
      <c r="Y62" s="202"/>
      <c r="Z62" s="201"/>
      <c r="AA62" s="202"/>
      <c r="AB62" s="202"/>
      <c r="AC62" s="202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</row>
    <row r="63" spans="1:39" s="7" customFormat="1" ht="25.5" customHeight="1" x14ac:dyDescent="0.2">
      <c r="A63" s="144" t="s">
        <v>38</v>
      </c>
      <c r="B63" s="156" t="s">
        <v>363</v>
      </c>
      <c r="C63" s="202">
        <f>C65</f>
        <v>8172</v>
      </c>
      <c r="D63" s="202">
        <f t="shared" ref="D63:K63" si="118">D65</f>
        <v>8172</v>
      </c>
      <c r="E63" s="202">
        <f t="shared" si="118"/>
        <v>0</v>
      </c>
      <c r="F63" s="202">
        <f t="shared" si="118"/>
        <v>0</v>
      </c>
      <c r="G63" s="202">
        <f t="shared" si="118"/>
        <v>0</v>
      </c>
      <c r="H63" s="201">
        <f t="shared" si="118"/>
        <v>0</v>
      </c>
      <c r="I63" s="202">
        <f t="shared" si="118"/>
        <v>0</v>
      </c>
      <c r="J63" s="202">
        <f t="shared" si="118"/>
        <v>0</v>
      </c>
      <c r="K63" s="202">
        <f t="shared" si="118"/>
        <v>0</v>
      </c>
      <c r="L63" s="202">
        <f>L65</f>
        <v>8172</v>
      </c>
      <c r="M63" s="202">
        <f t="shared" ref="M63:T63" si="119">M65</f>
        <v>8172</v>
      </c>
      <c r="N63" s="202">
        <f t="shared" si="119"/>
        <v>0</v>
      </c>
      <c r="O63" s="202">
        <f t="shared" si="119"/>
        <v>0</v>
      </c>
      <c r="P63" s="202">
        <f t="shared" si="119"/>
        <v>0</v>
      </c>
      <c r="Q63" s="201">
        <f t="shared" si="119"/>
        <v>0</v>
      </c>
      <c r="R63" s="202">
        <f t="shared" si="119"/>
        <v>0</v>
      </c>
      <c r="S63" s="202">
        <f t="shared" si="119"/>
        <v>0</v>
      </c>
      <c r="T63" s="202">
        <f t="shared" si="119"/>
        <v>0</v>
      </c>
      <c r="U63" s="202">
        <f>U65</f>
        <v>8172</v>
      </c>
      <c r="V63" s="202">
        <f t="shared" ref="V63:AC63" si="120">V65</f>
        <v>8172</v>
      </c>
      <c r="W63" s="202">
        <f t="shared" si="120"/>
        <v>0</v>
      </c>
      <c r="X63" s="202">
        <f t="shared" si="120"/>
        <v>0</v>
      </c>
      <c r="Y63" s="202">
        <f t="shared" si="120"/>
        <v>0</v>
      </c>
      <c r="Z63" s="201">
        <f t="shared" si="120"/>
        <v>0</v>
      </c>
      <c r="AA63" s="202">
        <f t="shared" si="120"/>
        <v>0</v>
      </c>
      <c r="AB63" s="202">
        <f t="shared" si="120"/>
        <v>0</v>
      </c>
      <c r="AC63" s="202">
        <f t="shared" si="120"/>
        <v>0</v>
      </c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</row>
    <row r="64" spans="1:39" s="7" customFormat="1" x14ac:dyDescent="0.2">
      <c r="A64" s="137">
        <v>3</v>
      </c>
      <c r="B64" s="146" t="s">
        <v>352</v>
      </c>
      <c r="C64" s="200"/>
      <c r="D64" s="200"/>
      <c r="E64" s="200"/>
      <c r="F64" s="200"/>
      <c r="G64" s="200"/>
      <c r="H64" s="201"/>
      <c r="I64" s="200"/>
      <c r="J64" s="200"/>
      <c r="K64" s="200"/>
      <c r="L64" s="200"/>
      <c r="M64" s="200"/>
      <c r="N64" s="200"/>
      <c r="O64" s="200"/>
      <c r="P64" s="200"/>
      <c r="Q64" s="201"/>
      <c r="R64" s="200"/>
      <c r="S64" s="200"/>
      <c r="T64" s="200"/>
      <c r="U64" s="200"/>
      <c r="V64" s="200"/>
      <c r="W64" s="200"/>
      <c r="X64" s="200"/>
      <c r="Y64" s="200"/>
      <c r="Z64" s="201"/>
      <c r="AA64" s="200"/>
      <c r="AB64" s="200"/>
      <c r="AC64" s="200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</row>
    <row r="65" spans="1:39" s="65" customFormat="1" x14ac:dyDescent="0.2">
      <c r="A65" s="147">
        <v>32</v>
      </c>
      <c r="B65" s="148" t="s">
        <v>25</v>
      </c>
      <c r="C65" s="201">
        <f>SUM(C66:C91)</f>
        <v>8172</v>
      </c>
      <c r="D65" s="201">
        <f t="shared" ref="D65:K65" si="121">SUM(D66:D91)</f>
        <v>8172</v>
      </c>
      <c r="E65" s="201">
        <f t="shared" si="121"/>
        <v>0</v>
      </c>
      <c r="F65" s="201">
        <f t="shared" si="121"/>
        <v>0</v>
      </c>
      <c r="G65" s="201">
        <f t="shared" si="121"/>
        <v>0</v>
      </c>
      <c r="H65" s="201">
        <f t="shared" si="121"/>
        <v>0</v>
      </c>
      <c r="I65" s="201">
        <f t="shared" si="121"/>
        <v>0</v>
      </c>
      <c r="J65" s="201">
        <f t="shared" si="121"/>
        <v>0</v>
      </c>
      <c r="K65" s="201">
        <f t="shared" si="121"/>
        <v>0</v>
      </c>
      <c r="L65" s="201">
        <f>SUM(L66:L91)</f>
        <v>8172</v>
      </c>
      <c r="M65" s="201">
        <f t="shared" ref="M65" si="122">SUM(M66:M91)</f>
        <v>8172</v>
      </c>
      <c r="N65" s="201">
        <f t="shared" ref="N65" si="123">SUM(N66:N91)</f>
        <v>0</v>
      </c>
      <c r="O65" s="201">
        <f t="shared" ref="O65" si="124">SUM(O66:O91)</f>
        <v>0</v>
      </c>
      <c r="P65" s="201">
        <f t="shared" ref="P65" si="125">SUM(P66:P91)</f>
        <v>0</v>
      </c>
      <c r="Q65" s="201">
        <f t="shared" ref="Q65" si="126">SUM(Q66:Q91)</f>
        <v>0</v>
      </c>
      <c r="R65" s="201">
        <f t="shared" ref="R65" si="127">SUM(R66:R91)</f>
        <v>0</v>
      </c>
      <c r="S65" s="201">
        <f t="shared" ref="S65" si="128">SUM(S66:S91)</f>
        <v>0</v>
      </c>
      <c r="T65" s="201">
        <f t="shared" ref="T65" si="129">SUM(T66:T91)</f>
        <v>0</v>
      </c>
      <c r="U65" s="201">
        <f>SUM(U66:U91)</f>
        <v>8172</v>
      </c>
      <c r="V65" s="201">
        <f t="shared" ref="V65" si="130">SUM(V66:V91)</f>
        <v>8172</v>
      </c>
      <c r="W65" s="201">
        <f t="shared" ref="W65" si="131">SUM(W66:W91)</f>
        <v>0</v>
      </c>
      <c r="X65" s="201">
        <f t="shared" ref="X65" si="132">SUM(X66:X91)</f>
        <v>0</v>
      </c>
      <c r="Y65" s="201">
        <f t="shared" ref="Y65" si="133">SUM(Y66:Y91)</f>
        <v>0</v>
      </c>
      <c r="Z65" s="201">
        <f t="shared" ref="Z65" si="134">SUM(Z66:Z91)</f>
        <v>0</v>
      </c>
      <c r="AA65" s="201">
        <f t="shared" ref="AA65" si="135">SUM(AA66:AA91)</f>
        <v>0</v>
      </c>
      <c r="AB65" s="201">
        <f t="shared" ref="AB65" si="136">SUM(AB66:AB91)</f>
        <v>0</v>
      </c>
      <c r="AC65" s="201">
        <f t="shared" ref="AC65" si="137">SUM(AC66:AC91)</f>
        <v>0</v>
      </c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</row>
    <row r="66" spans="1:39" s="7" customFormat="1" x14ac:dyDescent="0.2">
      <c r="A66" s="151">
        <v>3211</v>
      </c>
      <c r="B66" s="152" t="s">
        <v>68</v>
      </c>
      <c r="C66" s="198">
        <f>SUM(D66:K66)</f>
        <v>1500</v>
      </c>
      <c r="D66" s="198">
        <v>1500</v>
      </c>
      <c r="E66" s="200"/>
      <c r="F66" s="200"/>
      <c r="G66" s="200"/>
      <c r="H66" s="201"/>
      <c r="I66" s="200"/>
      <c r="J66" s="200"/>
      <c r="K66" s="200"/>
      <c r="L66" s="198">
        <f>SUM(M66:T66)</f>
        <v>1500</v>
      </c>
      <c r="M66" s="198">
        <v>1500</v>
      </c>
      <c r="N66" s="200"/>
      <c r="O66" s="200"/>
      <c r="P66" s="200"/>
      <c r="Q66" s="201"/>
      <c r="R66" s="200"/>
      <c r="S66" s="200"/>
      <c r="T66" s="200"/>
      <c r="U66" s="198">
        <f>SUM(V66:AC66)</f>
        <v>1500</v>
      </c>
      <c r="V66" s="198">
        <v>1500</v>
      </c>
      <c r="W66" s="200"/>
      <c r="X66" s="200"/>
      <c r="Y66" s="200"/>
      <c r="Z66" s="201"/>
      <c r="AA66" s="200"/>
      <c r="AB66" s="200"/>
      <c r="AC66" s="200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</row>
    <row r="67" spans="1:39" s="7" customFormat="1" ht="24" x14ac:dyDescent="0.2">
      <c r="A67" s="151">
        <v>3212</v>
      </c>
      <c r="B67" s="152" t="s">
        <v>70</v>
      </c>
      <c r="C67" s="198">
        <f t="shared" ref="C67:C91" si="138">SUM(D67:K67)</f>
        <v>0</v>
      </c>
      <c r="D67" s="198"/>
      <c r="E67" s="200"/>
      <c r="F67" s="200"/>
      <c r="G67" s="200"/>
      <c r="H67" s="201"/>
      <c r="I67" s="200"/>
      <c r="J67" s="200"/>
      <c r="K67" s="200"/>
      <c r="L67" s="198">
        <f t="shared" ref="L67:L91" si="139">SUM(M67:T67)</f>
        <v>0</v>
      </c>
      <c r="M67" s="198"/>
      <c r="N67" s="200"/>
      <c r="O67" s="200"/>
      <c r="P67" s="200"/>
      <c r="Q67" s="201"/>
      <c r="R67" s="200"/>
      <c r="S67" s="200"/>
      <c r="T67" s="200"/>
      <c r="U67" s="198">
        <f t="shared" ref="U67:U91" si="140">SUM(V67:AC67)</f>
        <v>0</v>
      </c>
      <c r="V67" s="198"/>
      <c r="W67" s="200"/>
      <c r="X67" s="200"/>
      <c r="Y67" s="200"/>
      <c r="Z67" s="201"/>
      <c r="AA67" s="200"/>
      <c r="AB67" s="200"/>
      <c r="AC67" s="200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</row>
    <row r="68" spans="1:39" s="7" customFormat="1" x14ac:dyDescent="0.2">
      <c r="A68" s="151">
        <v>3213</v>
      </c>
      <c r="B68" s="152" t="s">
        <v>72</v>
      </c>
      <c r="C68" s="198">
        <f t="shared" si="138"/>
        <v>0</v>
      </c>
      <c r="D68" s="198"/>
      <c r="E68" s="200"/>
      <c r="F68" s="200"/>
      <c r="G68" s="200"/>
      <c r="H68" s="201"/>
      <c r="I68" s="200"/>
      <c r="J68" s="200"/>
      <c r="K68" s="200"/>
      <c r="L68" s="198">
        <f t="shared" si="139"/>
        <v>0</v>
      </c>
      <c r="M68" s="198"/>
      <c r="N68" s="200"/>
      <c r="O68" s="200"/>
      <c r="P68" s="200"/>
      <c r="Q68" s="201"/>
      <c r="R68" s="200"/>
      <c r="S68" s="200"/>
      <c r="T68" s="200"/>
      <c r="U68" s="198">
        <f t="shared" si="140"/>
        <v>0</v>
      </c>
      <c r="V68" s="198"/>
      <c r="W68" s="200"/>
      <c r="X68" s="200"/>
      <c r="Y68" s="200"/>
      <c r="Z68" s="201"/>
      <c r="AA68" s="200"/>
      <c r="AB68" s="200"/>
      <c r="AC68" s="200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</row>
    <row r="69" spans="1:39" s="7" customFormat="1" x14ac:dyDescent="0.2">
      <c r="A69" s="151">
        <v>3214</v>
      </c>
      <c r="B69" s="152" t="s">
        <v>74</v>
      </c>
      <c r="C69" s="198">
        <f t="shared" si="138"/>
        <v>0</v>
      </c>
      <c r="D69" s="198"/>
      <c r="E69" s="200"/>
      <c r="F69" s="200"/>
      <c r="G69" s="200"/>
      <c r="H69" s="201"/>
      <c r="I69" s="200"/>
      <c r="J69" s="200"/>
      <c r="K69" s="200"/>
      <c r="L69" s="198">
        <f t="shared" si="139"/>
        <v>0</v>
      </c>
      <c r="M69" s="198"/>
      <c r="N69" s="200"/>
      <c r="O69" s="200"/>
      <c r="P69" s="200"/>
      <c r="Q69" s="201"/>
      <c r="R69" s="200"/>
      <c r="S69" s="200"/>
      <c r="T69" s="200"/>
      <c r="U69" s="198">
        <f t="shared" si="140"/>
        <v>0</v>
      </c>
      <c r="V69" s="198"/>
      <c r="W69" s="200"/>
      <c r="X69" s="200"/>
      <c r="Y69" s="200"/>
      <c r="Z69" s="201"/>
      <c r="AA69" s="200"/>
      <c r="AB69" s="200"/>
      <c r="AC69" s="200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</row>
    <row r="70" spans="1:39" s="7" customFormat="1" ht="24" x14ac:dyDescent="0.2">
      <c r="A70" s="151">
        <v>3221</v>
      </c>
      <c r="B70" s="152" t="s">
        <v>48</v>
      </c>
      <c r="C70" s="198">
        <f t="shared" si="138"/>
        <v>1250</v>
      </c>
      <c r="D70" s="198">
        <v>1250</v>
      </c>
      <c r="E70" s="200"/>
      <c r="F70" s="200"/>
      <c r="G70" s="200"/>
      <c r="H70" s="201"/>
      <c r="I70" s="200"/>
      <c r="J70" s="200"/>
      <c r="K70" s="200"/>
      <c r="L70" s="198">
        <f t="shared" si="139"/>
        <v>1250</v>
      </c>
      <c r="M70" s="198">
        <v>1250</v>
      </c>
      <c r="N70" s="200"/>
      <c r="O70" s="200"/>
      <c r="P70" s="200"/>
      <c r="Q70" s="201"/>
      <c r="R70" s="200"/>
      <c r="S70" s="200"/>
      <c r="T70" s="200"/>
      <c r="U70" s="198">
        <f t="shared" si="140"/>
        <v>1250</v>
      </c>
      <c r="V70" s="198">
        <v>1250</v>
      </c>
      <c r="W70" s="200"/>
      <c r="X70" s="200"/>
      <c r="Y70" s="200"/>
      <c r="Z70" s="201"/>
      <c r="AA70" s="200"/>
      <c r="AB70" s="200"/>
      <c r="AC70" s="200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</row>
    <row r="71" spans="1:39" s="7" customFormat="1" x14ac:dyDescent="0.2">
      <c r="A71" s="151">
        <v>3222</v>
      </c>
      <c r="B71" s="152" t="s">
        <v>49</v>
      </c>
      <c r="C71" s="198">
        <f t="shared" si="138"/>
        <v>0</v>
      </c>
      <c r="D71" s="198"/>
      <c r="E71" s="200"/>
      <c r="F71" s="200"/>
      <c r="G71" s="200"/>
      <c r="H71" s="201"/>
      <c r="I71" s="200"/>
      <c r="J71" s="200"/>
      <c r="K71" s="200"/>
      <c r="L71" s="198">
        <f t="shared" si="139"/>
        <v>0</v>
      </c>
      <c r="M71" s="198"/>
      <c r="N71" s="200"/>
      <c r="O71" s="200"/>
      <c r="P71" s="200"/>
      <c r="Q71" s="201"/>
      <c r="R71" s="200"/>
      <c r="S71" s="200"/>
      <c r="T71" s="200"/>
      <c r="U71" s="198">
        <f t="shared" si="140"/>
        <v>0</v>
      </c>
      <c r="V71" s="198"/>
      <c r="W71" s="200"/>
      <c r="X71" s="200"/>
      <c r="Y71" s="200"/>
      <c r="Z71" s="201"/>
      <c r="AA71" s="200"/>
      <c r="AB71" s="200"/>
      <c r="AC71" s="200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</row>
    <row r="72" spans="1:39" s="7" customFormat="1" x14ac:dyDescent="0.2">
      <c r="A72" s="151">
        <v>3223</v>
      </c>
      <c r="B72" s="152" t="s">
        <v>79</v>
      </c>
      <c r="C72" s="198">
        <f t="shared" si="138"/>
        <v>0</v>
      </c>
      <c r="D72" s="198"/>
      <c r="E72" s="200"/>
      <c r="F72" s="200"/>
      <c r="G72" s="200"/>
      <c r="H72" s="201"/>
      <c r="I72" s="200"/>
      <c r="J72" s="200"/>
      <c r="K72" s="200"/>
      <c r="L72" s="198">
        <f t="shared" si="139"/>
        <v>0</v>
      </c>
      <c r="M72" s="198"/>
      <c r="N72" s="200"/>
      <c r="O72" s="200"/>
      <c r="P72" s="200"/>
      <c r="Q72" s="201"/>
      <c r="R72" s="200"/>
      <c r="S72" s="200"/>
      <c r="T72" s="200"/>
      <c r="U72" s="198">
        <f t="shared" si="140"/>
        <v>0</v>
      </c>
      <c r="V72" s="198"/>
      <c r="W72" s="200"/>
      <c r="X72" s="200"/>
      <c r="Y72" s="200"/>
      <c r="Z72" s="201"/>
      <c r="AA72" s="200"/>
      <c r="AB72" s="200"/>
      <c r="AC72" s="200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</row>
    <row r="73" spans="1:39" s="7" customFormat="1" ht="24" x14ac:dyDescent="0.2">
      <c r="A73" s="151">
        <v>3224</v>
      </c>
      <c r="B73" s="152" t="s">
        <v>81</v>
      </c>
      <c r="C73" s="198">
        <f t="shared" si="138"/>
        <v>0</v>
      </c>
      <c r="D73" s="198"/>
      <c r="E73" s="200"/>
      <c r="F73" s="200"/>
      <c r="G73" s="200"/>
      <c r="H73" s="201"/>
      <c r="I73" s="200"/>
      <c r="J73" s="200"/>
      <c r="K73" s="200"/>
      <c r="L73" s="198">
        <f t="shared" si="139"/>
        <v>0</v>
      </c>
      <c r="M73" s="198"/>
      <c r="N73" s="200"/>
      <c r="O73" s="200"/>
      <c r="P73" s="200"/>
      <c r="Q73" s="201"/>
      <c r="R73" s="200"/>
      <c r="S73" s="200"/>
      <c r="T73" s="200"/>
      <c r="U73" s="198">
        <f t="shared" si="140"/>
        <v>0</v>
      </c>
      <c r="V73" s="198"/>
      <c r="W73" s="200"/>
      <c r="X73" s="200"/>
      <c r="Y73" s="200"/>
      <c r="Z73" s="201"/>
      <c r="AA73" s="200"/>
      <c r="AB73" s="200"/>
      <c r="AC73" s="200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</row>
    <row r="74" spans="1:39" x14ac:dyDescent="0.2">
      <c r="A74" s="151">
        <v>3225</v>
      </c>
      <c r="B74" s="152" t="s">
        <v>83</v>
      </c>
      <c r="C74" s="198">
        <f t="shared" si="138"/>
        <v>0</v>
      </c>
      <c r="D74" s="198"/>
      <c r="E74" s="198"/>
      <c r="F74" s="198"/>
      <c r="G74" s="198"/>
      <c r="H74" s="199"/>
      <c r="I74" s="198"/>
      <c r="J74" s="198"/>
      <c r="K74" s="198"/>
      <c r="L74" s="198">
        <f t="shared" si="139"/>
        <v>0</v>
      </c>
      <c r="M74" s="198"/>
      <c r="N74" s="198"/>
      <c r="O74" s="198"/>
      <c r="P74" s="198"/>
      <c r="Q74" s="199"/>
      <c r="R74" s="198"/>
      <c r="S74" s="198"/>
      <c r="T74" s="198"/>
      <c r="U74" s="198">
        <f t="shared" si="140"/>
        <v>0</v>
      </c>
      <c r="V74" s="198"/>
      <c r="W74" s="198"/>
      <c r="X74" s="198"/>
      <c r="Y74" s="198"/>
      <c r="Z74" s="199"/>
      <c r="AA74" s="198"/>
      <c r="AB74" s="198"/>
      <c r="AC74" s="198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</row>
    <row r="75" spans="1:39" x14ac:dyDescent="0.2">
      <c r="A75" s="151">
        <v>3227</v>
      </c>
      <c r="B75" s="152" t="s">
        <v>85</v>
      </c>
      <c r="C75" s="198">
        <f t="shared" si="138"/>
        <v>0</v>
      </c>
      <c r="D75" s="198"/>
      <c r="E75" s="198"/>
      <c r="F75" s="198"/>
      <c r="G75" s="198"/>
      <c r="H75" s="199"/>
      <c r="I75" s="198"/>
      <c r="J75" s="198"/>
      <c r="K75" s="198"/>
      <c r="L75" s="198">
        <f t="shared" si="139"/>
        <v>0</v>
      </c>
      <c r="M75" s="198"/>
      <c r="N75" s="198"/>
      <c r="O75" s="198"/>
      <c r="P75" s="198"/>
      <c r="Q75" s="199"/>
      <c r="R75" s="198"/>
      <c r="S75" s="198"/>
      <c r="T75" s="198"/>
      <c r="U75" s="198">
        <f t="shared" si="140"/>
        <v>0</v>
      </c>
      <c r="V75" s="198"/>
      <c r="W75" s="198"/>
      <c r="X75" s="198"/>
      <c r="Y75" s="198"/>
      <c r="Z75" s="199"/>
      <c r="AA75" s="198"/>
      <c r="AB75" s="198"/>
      <c r="AC75" s="198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</row>
    <row r="76" spans="1:39" s="7" customFormat="1" x14ac:dyDescent="0.2">
      <c r="A76" s="151">
        <v>3231</v>
      </c>
      <c r="B76" s="152" t="s">
        <v>88</v>
      </c>
      <c r="C76" s="198">
        <f t="shared" si="138"/>
        <v>0</v>
      </c>
      <c r="D76" s="198"/>
      <c r="E76" s="200"/>
      <c r="F76" s="200"/>
      <c r="G76" s="200"/>
      <c r="H76" s="201"/>
      <c r="I76" s="200"/>
      <c r="J76" s="200"/>
      <c r="K76" s="200"/>
      <c r="L76" s="198">
        <f t="shared" si="139"/>
        <v>0</v>
      </c>
      <c r="M76" s="198"/>
      <c r="N76" s="200"/>
      <c r="O76" s="200"/>
      <c r="P76" s="200"/>
      <c r="Q76" s="201"/>
      <c r="R76" s="200"/>
      <c r="S76" s="200"/>
      <c r="T76" s="200"/>
      <c r="U76" s="198">
        <f t="shared" si="140"/>
        <v>0</v>
      </c>
      <c r="V76" s="198"/>
      <c r="W76" s="200"/>
      <c r="X76" s="200"/>
      <c r="Y76" s="200"/>
      <c r="Z76" s="201"/>
      <c r="AA76" s="200"/>
      <c r="AB76" s="200"/>
      <c r="AC76" s="200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</row>
    <row r="77" spans="1:39" s="7" customFormat="1" ht="24" x14ac:dyDescent="0.2">
      <c r="A77" s="151">
        <v>3232</v>
      </c>
      <c r="B77" s="152" t="s">
        <v>52</v>
      </c>
      <c r="C77" s="198">
        <f t="shared" si="138"/>
        <v>0</v>
      </c>
      <c r="D77" s="198"/>
      <c r="E77" s="200"/>
      <c r="F77" s="200"/>
      <c r="G77" s="200"/>
      <c r="H77" s="201"/>
      <c r="I77" s="200"/>
      <c r="J77" s="200"/>
      <c r="K77" s="200"/>
      <c r="L77" s="198">
        <f t="shared" si="139"/>
        <v>0</v>
      </c>
      <c r="M77" s="198"/>
      <c r="N77" s="200"/>
      <c r="O77" s="200"/>
      <c r="P77" s="200"/>
      <c r="Q77" s="201"/>
      <c r="R77" s="200"/>
      <c r="S77" s="200"/>
      <c r="T77" s="200"/>
      <c r="U77" s="198">
        <f t="shared" si="140"/>
        <v>0</v>
      </c>
      <c r="V77" s="198"/>
      <c r="W77" s="200"/>
      <c r="X77" s="200"/>
      <c r="Y77" s="200"/>
      <c r="Z77" s="201"/>
      <c r="AA77" s="200"/>
      <c r="AB77" s="200"/>
      <c r="AC77" s="200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</row>
    <row r="78" spans="1:39" s="7" customFormat="1" x14ac:dyDescent="0.2">
      <c r="A78" s="151">
        <v>3233</v>
      </c>
      <c r="B78" s="152" t="s">
        <v>91</v>
      </c>
      <c r="C78" s="198">
        <f t="shared" si="138"/>
        <v>0</v>
      </c>
      <c r="D78" s="198"/>
      <c r="E78" s="200"/>
      <c r="F78" s="200"/>
      <c r="G78" s="200"/>
      <c r="H78" s="201"/>
      <c r="I78" s="200"/>
      <c r="J78" s="200"/>
      <c r="K78" s="200"/>
      <c r="L78" s="198">
        <f t="shared" si="139"/>
        <v>0</v>
      </c>
      <c r="M78" s="198"/>
      <c r="N78" s="200"/>
      <c r="O78" s="200"/>
      <c r="P78" s="200"/>
      <c r="Q78" s="201"/>
      <c r="R78" s="200"/>
      <c r="S78" s="200"/>
      <c r="T78" s="200"/>
      <c r="U78" s="198">
        <f t="shared" si="140"/>
        <v>0</v>
      </c>
      <c r="V78" s="198"/>
      <c r="W78" s="200"/>
      <c r="X78" s="200"/>
      <c r="Y78" s="200"/>
      <c r="Z78" s="201"/>
      <c r="AA78" s="200"/>
      <c r="AB78" s="200"/>
      <c r="AC78" s="200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</row>
    <row r="79" spans="1:39" s="7" customFormat="1" x14ac:dyDescent="0.2">
      <c r="A79" s="151">
        <v>3234</v>
      </c>
      <c r="B79" s="152" t="s">
        <v>93</v>
      </c>
      <c r="C79" s="198">
        <f t="shared" si="138"/>
        <v>0</v>
      </c>
      <c r="D79" s="198"/>
      <c r="E79" s="200"/>
      <c r="F79" s="200"/>
      <c r="G79" s="200"/>
      <c r="H79" s="201"/>
      <c r="I79" s="200"/>
      <c r="J79" s="200"/>
      <c r="K79" s="200"/>
      <c r="L79" s="198">
        <f t="shared" si="139"/>
        <v>0</v>
      </c>
      <c r="M79" s="198"/>
      <c r="N79" s="200"/>
      <c r="O79" s="200"/>
      <c r="P79" s="200"/>
      <c r="Q79" s="201"/>
      <c r="R79" s="200"/>
      <c r="S79" s="200"/>
      <c r="T79" s="200"/>
      <c r="U79" s="198">
        <f t="shared" si="140"/>
        <v>0</v>
      </c>
      <c r="V79" s="198"/>
      <c r="W79" s="200"/>
      <c r="X79" s="200"/>
      <c r="Y79" s="200"/>
      <c r="Z79" s="201"/>
      <c r="AA79" s="200"/>
      <c r="AB79" s="200"/>
      <c r="AC79" s="200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</row>
    <row r="80" spans="1:39" s="7" customFormat="1" x14ac:dyDescent="0.2">
      <c r="A80" s="151">
        <v>3235</v>
      </c>
      <c r="B80" s="152" t="s">
        <v>95</v>
      </c>
      <c r="C80" s="198">
        <f t="shared" si="138"/>
        <v>0</v>
      </c>
      <c r="D80" s="198"/>
      <c r="E80" s="200"/>
      <c r="F80" s="200"/>
      <c r="G80" s="200"/>
      <c r="H80" s="201"/>
      <c r="I80" s="200"/>
      <c r="J80" s="200"/>
      <c r="K80" s="200"/>
      <c r="L80" s="198">
        <f t="shared" si="139"/>
        <v>0</v>
      </c>
      <c r="M80" s="198"/>
      <c r="N80" s="200"/>
      <c r="O80" s="200"/>
      <c r="P80" s="200"/>
      <c r="Q80" s="201"/>
      <c r="R80" s="200"/>
      <c r="S80" s="200"/>
      <c r="T80" s="200"/>
      <c r="U80" s="198">
        <f t="shared" si="140"/>
        <v>0</v>
      </c>
      <c r="V80" s="198"/>
      <c r="W80" s="200"/>
      <c r="X80" s="200"/>
      <c r="Y80" s="200"/>
      <c r="Z80" s="201"/>
      <c r="AA80" s="200"/>
      <c r="AB80" s="200"/>
      <c r="AC80" s="200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</row>
    <row r="81" spans="1:39" s="7" customFormat="1" x14ac:dyDescent="0.2">
      <c r="A81" s="151">
        <v>3236</v>
      </c>
      <c r="B81" s="152" t="s">
        <v>97</v>
      </c>
      <c r="C81" s="198">
        <f t="shared" si="138"/>
        <v>0</v>
      </c>
      <c r="D81" s="198"/>
      <c r="E81" s="200"/>
      <c r="F81" s="200"/>
      <c r="G81" s="200"/>
      <c r="H81" s="201"/>
      <c r="I81" s="200"/>
      <c r="J81" s="200"/>
      <c r="K81" s="200"/>
      <c r="L81" s="198">
        <f t="shared" si="139"/>
        <v>0</v>
      </c>
      <c r="M81" s="198"/>
      <c r="N81" s="200"/>
      <c r="O81" s="200"/>
      <c r="P81" s="200"/>
      <c r="Q81" s="201"/>
      <c r="R81" s="200"/>
      <c r="S81" s="200"/>
      <c r="T81" s="200"/>
      <c r="U81" s="198">
        <f t="shared" si="140"/>
        <v>0</v>
      </c>
      <c r="V81" s="198"/>
      <c r="W81" s="200"/>
      <c r="X81" s="200"/>
      <c r="Y81" s="200"/>
      <c r="Z81" s="201"/>
      <c r="AA81" s="200"/>
      <c r="AB81" s="200"/>
      <c r="AC81" s="200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</row>
    <row r="82" spans="1:39" s="7" customFormat="1" x14ac:dyDescent="0.2">
      <c r="A82" s="151">
        <v>3237</v>
      </c>
      <c r="B82" s="152" t="s">
        <v>99</v>
      </c>
      <c r="C82" s="198">
        <f t="shared" si="138"/>
        <v>0</v>
      </c>
      <c r="D82" s="198"/>
      <c r="E82" s="200"/>
      <c r="F82" s="200"/>
      <c r="G82" s="200"/>
      <c r="H82" s="201"/>
      <c r="I82" s="200"/>
      <c r="J82" s="200"/>
      <c r="K82" s="200"/>
      <c r="L82" s="198">
        <f t="shared" si="139"/>
        <v>0</v>
      </c>
      <c r="M82" s="198"/>
      <c r="N82" s="200"/>
      <c r="O82" s="200"/>
      <c r="P82" s="200"/>
      <c r="Q82" s="201"/>
      <c r="R82" s="200"/>
      <c r="S82" s="200"/>
      <c r="T82" s="200"/>
      <c r="U82" s="198">
        <f t="shared" si="140"/>
        <v>0</v>
      </c>
      <c r="V82" s="198"/>
      <c r="W82" s="200"/>
      <c r="X82" s="200"/>
      <c r="Y82" s="200"/>
      <c r="Z82" s="201"/>
      <c r="AA82" s="200"/>
      <c r="AB82" s="200"/>
      <c r="AC82" s="200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</row>
    <row r="83" spans="1:39" s="7" customFormat="1" x14ac:dyDescent="0.2">
      <c r="A83" s="151">
        <v>3238</v>
      </c>
      <c r="B83" s="152" t="s">
        <v>101</v>
      </c>
      <c r="C83" s="198">
        <f t="shared" si="138"/>
        <v>0</v>
      </c>
      <c r="D83" s="198"/>
      <c r="E83" s="200"/>
      <c r="F83" s="200"/>
      <c r="G83" s="200"/>
      <c r="H83" s="201"/>
      <c r="I83" s="200"/>
      <c r="J83" s="200"/>
      <c r="K83" s="200"/>
      <c r="L83" s="198">
        <f t="shared" si="139"/>
        <v>0</v>
      </c>
      <c r="M83" s="198"/>
      <c r="N83" s="200"/>
      <c r="O83" s="200"/>
      <c r="P83" s="200"/>
      <c r="Q83" s="201"/>
      <c r="R83" s="200"/>
      <c r="S83" s="200"/>
      <c r="T83" s="200"/>
      <c r="U83" s="198">
        <f t="shared" si="140"/>
        <v>0</v>
      </c>
      <c r="V83" s="198"/>
      <c r="W83" s="200"/>
      <c r="X83" s="200"/>
      <c r="Y83" s="200"/>
      <c r="Z83" s="201"/>
      <c r="AA83" s="200"/>
      <c r="AB83" s="200"/>
      <c r="AC83" s="200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</row>
    <row r="84" spans="1:39" x14ac:dyDescent="0.2">
      <c r="A84" s="151">
        <v>3239</v>
      </c>
      <c r="B84" s="152" t="s">
        <v>103</v>
      </c>
      <c r="C84" s="198">
        <f t="shared" si="138"/>
        <v>0</v>
      </c>
      <c r="D84" s="198"/>
      <c r="E84" s="198"/>
      <c r="F84" s="198"/>
      <c r="G84" s="198"/>
      <c r="H84" s="199"/>
      <c r="I84" s="198"/>
      <c r="J84" s="198"/>
      <c r="K84" s="198"/>
      <c r="L84" s="198">
        <f t="shared" si="139"/>
        <v>0</v>
      </c>
      <c r="M84" s="198"/>
      <c r="N84" s="198"/>
      <c r="O84" s="198"/>
      <c r="P84" s="198"/>
      <c r="Q84" s="199"/>
      <c r="R84" s="198"/>
      <c r="S84" s="198"/>
      <c r="T84" s="198"/>
      <c r="U84" s="198">
        <f t="shared" si="140"/>
        <v>0</v>
      </c>
      <c r="V84" s="198"/>
      <c r="W84" s="198"/>
      <c r="X84" s="198"/>
      <c r="Y84" s="198"/>
      <c r="Z84" s="199"/>
      <c r="AA84" s="198"/>
      <c r="AB84" s="198"/>
      <c r="AC84" s="198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</row>
    <row r="85" spans="1:39" s="7" customFormat="1" ht="24" x14ac:dyDescent="0.2">
      <c r="A85" s="151">
        <v>3241</v>
      </c>
      <c r="B85" s="152" t="s">
        <v>105</v>
      </c>
      <c r="C85" s="198">
        <f t="shared" si="138"/>
        <v>0</v>
      </c>
      <c r="D85" s="198"/>
      <c r="E85" s="200"/>
      <c r="F85" s="200"/>
      <c r="G85" s="200"/>
      <c r="H85" s="201"/>
      <c r="I85" s="200"/>
      <c r="J85" s="200"/>
      <c r="K85" s="200"/>
      <c r="L85" s="198">
        <f t="shared" si="139"/>
        <v>0</v>
      </c>
      <c r="M85" s="198"/>
      <c r="N85" s="200"/>
      <c r="O85" s="200"/>
      <c r="P85" s="200"/>
      <c r="Q85" s="201"/>
      <c r="R85" s="200"/>
      <c r="S85" s="200"/>
      <c r="T85" s="200"/>
      <c r="U85" s="198">
        <f t="shared" si="140"/>
        <v>0</v>
      </c>
      <c r="V85" s="198"/>
      <c r="W85" s="200"/>
      <c r="X85" s="200"/>
      <c r="Y85" s="200"/>
      <c r="Z85" s="201"/>
      <c r="AA85" s="200"/>
      <c r="AB85" s="200"/>
      <c r="AC85" s="200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</row>
    <row r="86" spans="1:39" s="7" customFormat="1" x14ac:dyDescent="0.2">
      <c r="A86" s="151">
        <v>3291</v>
      </c>
      <c r="B86" s="153" t="s">
        <v>109</v>
      </c>
      <c r="C86" s="198">
        <f t="shared" si="138"/>
        <v>3219</v>
      </c>
      <c r="D86" s="198">
        <v>3219</v>
      </c>
      <c r="E86" s="200"/>
      <c r="F86" s="200"/>
      <c r="G86" s="200"/>
      <c r="H86" s="201"/>
      <c r="I86" s="200"/>
      <c r="J86" s="200"/>
      <c r="K86" s="200"/>
      <c r="L86" s="198">
        <f t="shared" si="139"/>
        <v>3219</v>
      </c>
      <c r="M86" s="198">
        <v>3219</v>
      </c>
      <c r="N86" s="200"/>
      <c r="O86" s="200"/>
      <c r="P86" s="200"/>
      <c r="Q86" s="201"/>
      <c r="R86" s="200"/>
      <c r="S86" s="200"/>
      <c r="T86" s="200"/>
      <c r="U86" s="198">
        <f t="shared" si="140"/>
        <v>3219</v>
      </c>
      <c r="V86" s="198">
        <v>3219</v>
      </c>
      <c r="W86" s="200"/>
      <c r="X86" s="200"/>
      <c r="Y86" s="200"/>
      <c r="Z86" s="201"/>
      <c r="AA86" s="200"/>
      <c r="AB86" s="200"/>
      <c r="AC86" s="200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</row>
    <row r="87" spans="1:39" s="7" customFormat="1" x14ac:dyDescent="0.2">
      <c r="A87" s="151">
        <v>3292</v>
      </c>
      <c r="B87" s="152" t="s">
        <v>111</v>
      </c>
      <c r="C87" s="198">
        <f t="shared" si="138"/>
        <v>0</v>
      </c>
      <c r="D87" s="198"/>
      <c r="E87" s="200"/>
      <c r="F87" s="200"/>
      <c r="G87" s="200"/>
      <c r="H87" s="201"/>
      <c r="I87" s="200"/>
      <c r="J87" s="200"/>
      <c r="K87" s="200"/>
      <c r="L87" s="198">
        <f t="shared" si="139"/>
        <v>0</v>
      </c>
      <c r="M87" s="198"/>
      <c r="N87" s="200"/>
      <c r="O87" s="200"/>
      <c r="P87" s="200"/>
      <c r="Q87" s="201"/>
      <c r="R87" s="200"/>
      <c r="S87" s="200"/>
      <c r="T87" s="200"/>
      <c r="U87" s="198">
        <f t="shared" si="140"/>
        <v>0</v>
      </c>
      <c r="V87" s="198"/>
      <c r="W87" s="200"/>
      <c r="X87" s="200"/>
      <c r="Y87" s="200"/>
      <c r="Z87" s="201"/>
      <c r="AA87" s="200"/>
      <c r="AB87" s="200"/>
      <c r="AC87" s="200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</row>
    <row r="88" spans="1:39" s="7" customFormat="1" x14ac:dyDescent="0.2">
      <c r="A88" s="151">
        <v>3293</v>
      </c>
      <c r="B88" s="152" t="s">
        <v>113</v>
      </c>
      <c r="C88" s="198">
        <f t="shared" si="138"/>
        <v>2203</v>
      </c>
      <c r="D88" s="198">
        <v>2203</v>
      </c>
      <c r="E88" s="200"/>
      <c r="F88" s="200"/>
      <c r="G88" s="200"/>
      <c r="H88" s="201"/>
      <c r="I88" s="200"/>
      <c r="J88" s="200"/>
      <c r="K88" s="200"/>
      <c r="L88" s="198">
        <f t="shared" si="139"/>
        <v>2203</v>
      </c>
      <c r="M88" s="198">
        <v>2203</v>
      </c>
      <c r="N88" s="200"/>
      <c r="O88" s="200"/>
      <c r="P88" s="200"/>
      <c r="Q88" s="201"/>
      <c r="R88" s="200"/>
      <c r="S88" s="200"/>
      <c r="T88" s="200"/>
      <c r="U88" s="198">
        <f t="shared" si="140"/>
        <v>2203</v>
      </c>
      <c r="V88" s="198">
        <v>2203</v>
      </c>
      <c r="W88" s="200"/>
      <c r="X88" s="200"/>
      <c r="Y88" s="200"/>
      <c r="Z88" s="201"/>
      <c r="AA88" s="200"/>
      <c r="AB88" s="200"/>
      <c r="AC88" s="200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</row>
    <row r="89" spans="1:39" s="7" customFormat="1" x14ac:dyDescent="0.2">
      <c r="A89" s="151">
        <v>3294</v>
      </c>
      <c r="B89" s="152" t="s">
        <v>356</v>
      </c>
      <c r="C89" s="198">
        <f t="shared" si="138"/>
        <v>0</v>
      </c>
      <c r="D89" s="200"/>
      <c r="E89" s="200"/>
      <c r="F89" s="200"/>
      <c r="G89" s="200"/>
      <c r="H89" s="201"/>
      <c r="I89" s="200"/>
      <c r="J89" s="200"/>
      <c r="K89" s="200"/>
      <c r="L89" s="198">
        <f t="shared" si="139"/>
        <v>0</v>
      </c>
      <c r="M89" s="200"/>
      <c r="N89" s="200"/>
      <c r="O89" s="200"/>
      <c r="P89" s="200"/>
      <c r="Q89" s="201"/>
      <c r="R89" s="200"/>
      <c r="S89" s="200"/>
      <c r="T89" s="200"/>
      <c r="U89" s="198">
        <f t="shared" si="140"/>
        <v>0</v>
      </c>
      <c r="V89" s="200"/>
      <c r="W89" s="200"/>
      <c r="X89" s="200"/>
      <c r="Y89" s="200"/>
      <c r="Z89" s="201"/>
      <c r="AA89" s="200"/>
      <c r="AB89" s="200"/>
      <c r="AC89" s="200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</row>
    <row r="90" spans="1:39" s="7" customFormat="1" x14ac:dyDescent="0.2">
      <c r="A90" s="151">
        <v>3295</v>
      </c>
      <c r="B90" s="152" t="s">
        <v>117</v>
      </c>
      <c r="C90" s="198">
        <f t="shared" si="138"/>
        <v>0</v>
      </c>
      <c r="D90" s="200"/>
      <c r="E90" s="200"/>
      <c r="F90" s="200"/>
      <c r="G90" s="200"/>
      <c r="H90" s="201"/>
      <c r="I90" s="200"/>
      <c r="J90" s="200"/>
      <c r="K90" s="200"/>
      <c r="L90" s="198">
        <f t="shared" si="139"/>
        <v>0</v>
      </c>
      <c r="M90" s="200"/>
      <c r="N90" s="200"/>
      <c r="O90" s="200"/>
      <c r="P90" s="200"/>
      <c r="Q90" s="201"/>
      <c r="R90" s="200"/>
      <c r="S90" s="200"/>
      <c r="T90" s="200"/>
      <c r="U90" s="198">
        <f t="shared" si="140"/>
        <v>0</v>
      </c>
      <c r="V90" s="200"/>
      <c r="W90" s="200"/>
      <c r="X90" s="200"/>
      <c r="Y90" s="200"/>
      <c r="Z90" s="201"/>
      <c r="AA90" s="200"/>
      <c r="AB90" s="200"/>
      <c r="AC90" s="200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</row>
    <row r="91" spans="1:39" s="7" customFormat="1" x14ac:dyDescent="0.2">
      <c r="A91" s="151">
        <v>3299</v>
      </c>
      <c r="B91" s="152" t="s">
        <v>357</v>
      </c>
      <c r="C91" s="198">
        <f t="shared" si="138"/>
        <v>0</v>
      </c>
      <c r="D91" s="200"/>
      <c r="E91" s="200"/>
      <c r="F91" s="200"/>
      <c r="G91" s="200"/>
      <c r="H91" s="201"/>
      <c r="I91" s="200"/>
      <c r="J91" s="200"/>
      <c r="K91" s="200"/>
      <c r="L91" s="198">
        <f t="shared" si="139"/>
        <v>0</v>
      </c>
      <c r="M91" s="200"/>
      <c r="N91" s="200"/>
      <c r="O91" s="200"/>
      <c r="P91" s="200"/>
      <c r="Q91" s="201"/>
      <c r="R91" s="200"/>
      <c r="S91" s="200"/>
      <c r="T91" s="200"/>
      <c r="U91" s="198">
        <f t="shared" si="140"/>
        <v>0</v>
      </c>
      <c r="V91" s="200"/>
      <c r="W91" s="200"/>
      <c r="X91" s="200"/>
      <c r="Y91" s="200"/>
      <c r="Z91" s="201"/>
      <c r="AA91" s="200"/>
      <c r="AB91" s="200"/>
      <c r="AC91" s="200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</row>
    <row r="92" spans="1:39" s="7" customFormat="1" ht="25.5" x14ac:dyDescent="0.2">
      <c r="A92" s="144" t="s">
        <v>38</v>
      </c>
      <c r="B92" s="156" t="s">
        <v>364</v>
      </c>
      <c r="C92" s="202">
        <f>C93+C134</f>
        <v>23120</v>
      </c>
      <c r="D92" s="202">
        <f t="shared" ref="D92:K92" si="141">D93+D134</f>
        <v>23120</v>
      </c>
      <c r="E92" s="202">
        <f t="shared" si="141"/>
        <v>0</v>
      </c>
      <c r="F92" s="202">
        <f t="shared" si="141"/>
        <v>0</v>
      </c>
      <c r="G92" s="202">
        <f t="shared" si="141"/>
        <v>0</v>
      </c>
      <c r="H92" s="201">
        <f t="shared" si="141"/>
        <v>0</v>
      </c>
      <c r="I92" s="202">
        <f t="shared" si="141"/>
        <v>0</v>
      </c>
      <c r="J92" s="202">
        <f t="shared" si="141"/>
        <v>0</v>
      </c>
      <c r="K92" s="202">
        <f t="shared" si="141"/>
        <v>0</v>
      </c>
      <c r="L92" s="202">
        <f>L93+L134</f>
        <v>23120</v>
      </c>
      <c r="M92" s="202">
        <f t="shared" ref="M92" si="142">M93+M134</f>
        <v>23120</v>
      </c>
      <c r="N92" s="202">
        <f t="shared" ref="N92" si="143">N93+N134</f>
        <v>0</v>
      </c>
      <c r="O92" s="202">
        <f t="shared" ref="O92" si="144">O93+O134</f>
        <v>0</v>
      </c>
      <c r="P92" s="202">
        <f t="shared" ref="P92" si="145">P93+P134</f>
        <v>0</v>
      </c>
      <c r="Q92" s="201">
        <f t="shared" ref="Q92" si="146">Q93+Q134</f>
        <v>0</v>
      </c>
      <c r="R92" s="202">
        <f t="shared" ref="R92" si="147">R93+R134</f>
        <v>0</v>
      </c>
      <c r="S92" s="202">
        <f t="shared" ref="S92" si="148">S93+S134</f>
        <v>0</v>
      </c>
      <c r="T92" s="202">
        <f t="shared" ref="T92" si="149">T93+T134</f>
        <v>0</v>
      </c>
      <c r="U92" s="202">
        <f>U93+U134</f>
        <v>23120</v>
      </c>
      <c r="V92" s="202">
        <f t="shared" ref="V92" si="150">V93+V134</f>
        <v>23120</v>
      </c>
      <c r="W92" s="202">
        <f t="shared" ref="W92" si="151">W93+W134</f>
        <v>0</v>
      </c>
      <c r="X92" s="202">
        <f t="shared" ref="X92" si="152">X93+X134</f>
        <v>0</v>
      </c>
      <c r="Y92" s="202">
        <f t="shared" ref="Y92" si="153">Y93+Y134</f>
        <v>0</v>
      </c>
      <c r="Z92" s="201">
        <f t="shared" ref="Z92" si="154">Z93+Z134</f>
        <v>0</v>
      </c>
      <c r="AA92" s="202">
        <f t="shared" ref="AA92" si="155">AA93+AA134</f>
        <v>0</v>
      </c>
      <c r="AB92" s="202">
        <f t="shared" ref="AB92" si="156">AB93+AB134</f>
        <v>0</v>
      </c>
      <c r="AC92" s="202">
        <f t="shared" ref="AC92" si="157">AC93+AC134</f>
        <v>0</v>
      </c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</row>
    <row r="93" spans="1:39" s="7" customFormat="1" x14ac:dyDescent="0.2">
      <c r="A93" s="137">
        <v>3</v>
      </c>
      <c r="B93" s="146" t="s">
        <v>352</v>
      </c>
      <c r="C93" s="200">
        <f>C94+C102</f>
        <v>21942.51</v>
      </c>
      <c r="D93" s="200">
        <f t="shared" ref="D93:K93" si="158">D94+D102</f>
        <v>21942.51</v>
      </c>
      <c r="E93" s="200">
        <f t="shared" si="158"/>
        <v>0</v>
      </c>
      <c r="F93" s="200">
        <f t="shared" si="158"/>
        <v>0</v>
      </c>
      <c r="G93" s="200">
        <f t="shared" si="158"/>
        <v>0</v>
      </c>
      <c r="H93" s="201">
        <f t="shared" si="158"/>
        <v>0</v>
      </c>
      <c r="I93" s="200">
        <f t="shared" si="158"/>
        <v>0</v>
      </c>
      <c r="J93" s="200">
        <f t="shared" si="158"/>
        <v>0</v>
      </c>
      <c r="K93" s="200">
        <f t="shared" si="158"/>
        <v>0</v>
      </c>
      <c r="L93" s="200">
        <f>L94+L102</f>
        <v>21942.51</v>
      </c>
      <c r="M93" s="200">
        <f t="shared" ref="M93" si="159">M94+M102</f>
        <v>21942.51</v>
      </c>
      <c r="N93" s="200">
        <f t="shared" ref="N93" si="160">N94+N102</f>
        <v>0</v>
      </c>
      <c r="O93" s="200">
        <f t="shared" ref="O93" si="161">O94+O102</f>
        <v>0</v>
      </c>
      <c r="P93" s="200">
        <f t="shared" ref="P93" si="162">P94+P102</f>
        <v>0</v>
      </c>
      <c r="Q93" s="201">
        <f t="shared" ref="Q93" si="163">Q94+Q102</f>
        <v>0</v>
      </c>
      <c r="R93" s="200">
        <f t="shared" ref="R93" si="164">R94+R102</f>
        <v>0</v>
      </c>
      <c r="S93" s="200">
        <f t="shared" ref="S93" si="165">S94+S102</f>
        <v>0</v>
      </c>
      <c r="T93" s="200">
        <f t="shared" ref="T93" si="166">T94+T102</f>
        <v>0</v>
      </c>
      <c r="U93" s="200">
        <f>U94+U102</f>
        <v>21942.51</v>
      </c>
      <c r="V93" s="200">
        <f t="shared" ref="V93" si="167">V94+V102</f>
        <v>21942.51</v>
      </c>
      <c r="W93" s="200">
        <f t="shared" ref="W93" si="168">W94+W102</f>
        <v>0</v>
      </c>
      <c r="X93" s="200">
        <f t="shared" ref="X93" si="169">X94+X102</f>
        <v>0</v>
      </c>
      <c r="Y93" s="200">
        <f t="shared" ref="Y93" si="170">Y94+Y102</f>
        <v>0</v>
      </c>
      <c r="Z93" s="201">
        <f t="shared" ref="Z93" si="171">Z94+Z102</f>
        <v>0</v>
      </c>
      <c r="AA93" s="200">
        <f t="shared" ref="AA93" si="172">AA94+AA102</f>
        <v>0</v>
      </c>
      <c r="AB93" s="200">
        <f t="shared" ref="AB93" si="173">AB94+AB102</f>
        <v>0</v>
      </c>
      <c r="AC93" s="200">
        <f t="shared" ref="AC93" si="174">AC94+AC102</f>
        <v>0</v>
      </c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</row>
    <row r="94" spans="1:39" s="65" customFormat="1" x14ac:dyDescent="0.2">
      <c r="A94" s="147">
        <v>31</v>
      </c>
      <c r="B94" s="148" t="s">
        <v>21</v>
      </c>
      <c r="C94" s="201">
        <f>SUM(C95:C101)</f>
        <v>4860.0200000000004</v>
      </c>
      <c r="D94" s="201">
        <f t="shared" ref="D94:K94" si="175">SUM(D95:D101)</f>
        <v>4860.0200000000004</v>
      </c>
      <c r="E94" s="201">
        <f t="shared" si="175"/>
        <v>0</v>
      </c>
      <c r="F94" s="201">
        <f t="shared" si="175"/>
        <v>0</v>
      </c>
      <c r="G94" s="201">
        <f t="shared" si="175"/>
        <v>0</v>
      </c>
      <c r="H94" s="201">
        <f t="shared" si="175"/>
        <v>0</v>
      </c>
      <c r="I94" s="201">
        <f t="shared" si="175"/>
        <v>0</v>
      </c>
      <c r="J94" s="201">
        <f t="shared" si="175"/>
        <v>0</v>
      </c>
      <c r="K94" s="201">
        <f t="shared" si="175"/>
        <v>0</v>
      </c>
      <c r="L94" s="201">
        <f>SUM(L95:L101)</f>
        <v>4860.0200000000004</v>
      </c>
      <c r="M94" s="201">
        <f t="shared" ref="M94" si="176">SUM(M95:M101)</f>
        <v>4860.0200000000004</v>
      </c>
      <c r="N94" s="201">
        <f t="shared" ref="N94" si="177">SUM(N95:N101)</f>
        <v>0</v>
      </c>
      <c r="O94" s="201">
        <f t="shared" ref="O94" si="178">SUM(O95:O101)</f>
        <v>0</v>
      </c>
      <c r="P94" s="201">
        <f t="shared" ref="P94" si="179">SUM(P95:P101)</f>
        <v>0</v>
      </c>
      <c r="Q94" s="201">
        <f t="shared" ref="Q94" si="180">SUM(Q95:Q101)</f>
        <v>0</v>
      </c>
      <c r="R94" s="201">
        <f t="shared" ref="R94" si="181">SUM(R95:R101)</f>
        <v>0</v>
      </c>
      <c r="S94" s="201">
        <f t="shared" ref="S94" si="182">SUM(S95:S101)</f>
        <v>0</v>
      </c>
      <c r="T94" s="201">
        <f t="shared" ref="T94" si="183">SUM(T95:T101)</f>
        <v>0</v>
      </c>
      <c r="U94" s="201">
        <f>SUM(U95:U101)</f>
        <v>4860.0200000000004</v>
      </c>
      <c r="V94" s="201">
        <f t="shared" ref="V94" si="184">SUM(V95:V101)</f>
        <v>4860.0200000000004</v>
      </c>
      <c r="W94" s="201">
        <f t="shared" ref="W94" si="185">SUM(W95:W101)</f>
        <v>0</v>
      </c>
      <c r="X94" s="201">
        <f t="shared" ref="X94" si="186">SUM(X95:X101)</f>
        <v>0</v>
      </c>
      <c r="Y94" s="201">
        <f t="shared" ref="Y94" si="187">SUM(Y95:Y101)</f>
        <v>0</v>
      </c>
      <c r="Z94" s="201">
        <f t="shared" ref="Z94" si="188">SUM(Z95:Z101)</f>
        <v>0</v>
      </c>
      <c r="AA94" s="201">
        <f t="shared" ref="AA94" si="189">SUM(AA95:AA101)</f>
        <v>0</v>
      </c>
      <c r="AB94" s="201">
        <f t="shared" ref="AB94" si="190">SUM(AB95:AB101)</f>
        <v>0</v>
      </c>
      <c r="AC94" s="201">
        <f t="shared" ref="AC94" si="191">SUM(AC95:AC101)</f>
        <v>0</v>
      </c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</row>
    <row r="95" spans="1:39" x14ac:dyDescent="0.2">
      <c r="A95" s="150">
        <v>3111</v>
      </c>
      <c r="B95" s="138" t="s">
        <v>353</v>
      </c>
      <c r="C95" s="198">
        <f>SUM(D95:K95)</f>
        <v>4000</v>
      </c>
      <c r="D95" s="198">
        <v>4000</v>
      </c>
      <c r="E95" s="198"/>
      <c r="F95" s="198"/>
      <c r="G95" s="198"/>
      <c r="H95" s="199"/>
      <c r="I95" s="198"/>
      <c r="J95" s="198"/>
      <c r="K95" s="198"/>
      <c r="L95" s="198">
        <f>SUM(M95:T95)</f>
        <v>4000</v>
      </c>
      <c r="M95" s="198">
        <v>4000</v>
      </c>
      <c r="N95" s="198"/>
      <c r="O95" s="198"/>
      <c r="P95" s="198"/>
      <c r="Q95" s="199"/>
      <c r="R95" s="198"/>
      <c r="S95" s="198"/>
      <c r="T95" s="198"/>
      <c r="U95" s="198">
        <f>SUM(V95:AC95)</f>
        <v>4000</v>
      </c>
      <c r="V95" s="198">
        <v>4000</v>
      </c>
      <c r="W95" s="198"/>
      <c r="X95" s="198"/>
      <c r="Y95" s="198"/>
      <c r="Z95" s="199"/>
      <c r="AA95" s="198"/>
      <c r="AB95" s="198"/>
      <c r="AC95" s="198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</row>
    <row r="96" spans="1:39" x14ac:dyDescent="0.2">
      <c r="A96" s="150">
        <v>3113</v>
      </c>
      <c r="B96" s="138" t="s">
        <v>59</v>
      </c>
      <c r="C96" s="198">
        <f t="shared" ref="C96:C101" si="192">SUM(D96:K96)</f>
        <v>0</v>
      </c>
      <c r="D96" s="198"/>
      <c r="E96" s="198"/>
      <c r="F96" s="198"/>
      <c r="G96" s="198"/>
      <c r="H96" s="199"/>
      <c r="I96" s="198"/>
      <c r="J96" s="198"/>
      <c r="K96" s="198"/>
      <c r="L96" s="198">
        <f t="shared" ref="L96:L101" si="193">SUM(M96:T96)</f>
        <v>0</v>
      </c>
      <c r="M96" s="198"/>
      <c r="N96" s="198"/>
      <c r="O96" s="198"/>
      <c r="P96" s="198"/>
      <c r="Q96" s="199"/>
      <c r="R96" s="198"/>
      <c r="S96" s="198"/>
      <c r="T96" s="198"/>
      <c r="U96" s="198">
        <f t="shared" ref="U96:U101" si="194">SUM(V96:AC96)</f>
        <v>0</v>
      </c>
      <c r="V96" s="198"/>
      <c r="W96" s="198"/>
      <c r="X96" s="198"/>
      <c r="Y96" s="198"/>
      <c r="Z96" s="199"/>
      <c r="AA96" s="198"/>
      <c r="AB96" s="198"/>
      <c r="AC96" s="198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</row>
    <row r="97" spans="1:39" x14ac:dyDescent="0.2">
      <c r="A97" s="150">
        <v>3114</v>
      </c>
      <c r="B97" s="138" t="s">
        <v>61</v>
      </c>
      <c r="C97" s="198">
        <f t="shared" si="192"/>
        <v>0</v>
      </c>
      <c r="D97" s="198"/>
      <c r="E97" s="198"/>
      <c r="F97" s="198"/>
      <c r="G97" s="198"/>
      <c r="H97" s="199"/>
      <c r="I97" s="198"/>
      <c r="J97" s="198"/>
      <c r="K97" s="198"/>
      <c r="L97" s="198">
        <f t="shared" si="193"/>
        <v>0</v>
      </c>
      <c r="M97" s="198"/>
      <c r="N97" s="198"/>
      <c r="O97" s="198"/>
      <c r="P97" s="198"/>
      <c r="Q97" s="199"/>
      <c r="R97" s="198"/>
      <c r="S97" s="198"/>
      <c r="T97" s="198"/>
      <c r="U97" s="198">
        <f t="shared" si="194"/>
        <v>0</v>
      </c>
      <c r="V97" s="198"/>
      <c r="W97" s="198"/>
      <c r="X97" s="198"/>
      <c r="Y97" s="198"/>
      <c r="Z97" s="199"/>
      <c r="AA97" s="198"/>
      <c r="AB97" s="198"/>
      <c r="AC97" s="198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</row>
    <row r="98" spans="1:39" x14ac:dyDescent="0.2">
      <c r="A98" s="150">
        <v>3121</v>
      </c>
      <c r="B98" s="138" t="s">
        <v>23</v>
      </c>
      <c r="C98" s="198">
        <f t="shared" si="192"/>
        <v>0</v>
      </c>
      <c r="D98" s="198"/>
      <c r="E98" s="198"/>
      <c r="F98" s="198"/>
      <c r="G98" s="198"/>
      <c r="H98" s="199"/>
      <c r="I98" s="198"/>
      <c r="J98" s="198"/>
      <c r="K98" s="198"/>
      <c r="L98" s="198">
        <f t="shared" si="193"/>
        <v>0</v>
      </c>
      <c r="M98" s="198"/>
      <c r="N98" s="198"/>
      <c r="O98" s="198"/>
      <c r="P98" s="198"/>
      <c r="Q98" s="199"/>
      <c r="R98" s="198"/>
      <c r="S98" s="198"/>
      <c r="T98" s="198"/>
      <c r="U98" s="198">
        <f t="shared" si="194"/>
        <v>0</v>
      </c>
      <c r="V98" s="198"/>
      <c r="W98" s="198"/>
      <c r="X98" s="198"/>
      <c r="Y98" s="198"/>
      <c r="Z98" s="199"/>
      <c r="AA98" s="198"/>
      <c r="AB98" s="198"/>
      <c r="AC98" s="198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</row>
    <row r="99" spans="1:39" x14ac:dyDescent="0.2">
      <c r="A99" s="150">
        <v>3131</v>
      </c>
      <c r="B99" s="138" t="s">
        <v>354</v>
      </c>
      <c r="C99" s="198">
        <f t="shared" si="192"/>
        <v>0</v>
      </c>
      <c r="D99" s="198"/>
      <c r="E99" s="198"/>
      <c r="F99" s="198"/>
      <c r="G99" s="198"/>
      <c r="H99" s="199"/>
      <c r="I99" s="198"/>
      <c r="J99" s="198"/>
      <c r="K99" s="198"/>
      <c r="L99" s="198">
        <f t="shared" si="193"/>
        <v>0</v>
      </c>
      <c r="M99" s="198"/>
      <c r="N99" s="198"/>
      <c r="O99" s="198"/>
      <c r="P99" s="198"/>
      <c r="Q99" s="199"/>
      <c r="R99" s="198"/>
      <c r="S99" s="198"/>
      <c r="T99" s="198"/>
      <c r="U99" s="198">
        <f t="shared" si="194"/>
        <v>0</v>
      </c>
      <c r="V99" s="198"/>
      <c r="W99" s="198"/>
      <c r="X99" s="198"/>
      <c r="Y99" s="198"/>
      <c r="Z99" s="199"/>
      <c r="AA99" s="198"/>
      <c r="AB99" s="198"/>
      <c r="AC99" s="198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</row>
    <row r="100" spans="1:39" ht="25.5" x14ac:dyDescent="0.2">
      <c r="A100" s="150">
        <v>3132</v>
      </c>
      <c r="B100" s="138" t="s">
        <v>46</v>
      </c>
      <c r="C100" s="198">
        <f t="shared" si="192"/>
        <v>750</v>
      </c>
      <c r="D100" s="198">
        <v>750</v>
      </c>
      <c r="E100" s="198"/>
      <c r="F100" s="198"/>
      <c r="G100" s="198"/>
      <c r="H100" s="199"/>
      <c r="I100" s="198"/>
      <c r="J100" s="198"/>
      <c r="K100" s="198"/>
      <c r="L100" s="198">
        <f t="shared" si="193"/>
        <v>750</v>
      </c>
      <c r="M100" s="198">
        <v>750</v>
      </c>
      <c r="N100" s="198"/>
      <c r="O100" s="198"/>
      <c r="P100" s="198"/>
      <c r="Q100" s="199"/>
      <c r="R100" s="198"/>
      <c r="S100" s="198"/>
      <c r="T100" s="198"/>
      <c r="U100" s="198">
        <f t="shared" si="194"/>
        <v>750</v>
      </c>
      <c r="V100" s="198">
        <v>750</v>
      </c>
      <c r="W100" s="198"/>
      <c r="X100" s="198"/>
      <c r="Y100" s="198"/>
      <c r="Z100" s="199"/>
      <c r="AA100" s="198"/>
      <c r="AB100" s="198"/>
      <c r="AC100" s="198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</row>
    <row r="101" spans="1:39" ht="24" x14ac:dyDescent="0.2">
      <c r="A101" s="151">
        <v>3133</v>
      </c>
      <c r="B101" s="152" t="s">
        <v>47</v>
      </c>
      <c r="C101" s="198">
        <f t="shared" si="192"/>
        <v>110.02</v>
      </c>
      <c r="D101" s="198">
        <v>110.02</v>
      </c>
      <c r="E101" s="198"/>
      <c r="F101" s="198"/>
      <c r="G101" s="198"/>
      <c r="H101" s="199"/>
      <c r="I101" s="198"/>
      <c r="J101" s="198"/>
      <c r="K101" s="198"/>
      <c r="L101" s="198">
        <f t="shared" si="193"/>
        <v>110.02</v>
      </c>
      <c r="M101" s="198">
        <v>110.02</v>
      </c>
      <c r="N101" s="198"/>
      <c r="O101" s="198"/>
      <c r="P101" s="198"/>
      <c r="Q101" s="199"/>
      <c r="R101" s="198"/>
      <c r="S101" s="198"/>
      <c r="T101" s="198"/>
      <c r="U101" s="198">
        <f t="shared" si="194"/>
        <v>110.02</v>
      </c>
      <c r="V101" s="198">
        <v>110.02</v>
      </c>
      <c r="W101" s="198"/>
      <c r="X101" s="198"/>
      <c r="Y101" s="198"/>
      <c r="Z101" s="199"/>
      <c r="AA101" s="198"/>
      <c r="AB101" s="198"/>
      <c r="AC101" s="198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</row>
    <row r="102" spans="1:39" s="65" customFormat="1" x14ac:dyDescent="0.2">
      <c r="A102" s="147">
        <v>32</v>
      </c>
      <c r="B102" s="148" t="s">
        <v>25</v>
      </c>
      <c r="C102" s="201">
        <f>SUM(C103:C129)</f>
        <v>17082.489999999998</v>
      </c>
      <c r="D102" s="201">
        <f t="shared" ref="D102:K102" si="195">SUM(D103:D129)</f>
        <v>17082.489999999998</v>
      </c>
      <c r="E102" s="201">
        <f t="shared" si="195"/>
        <v>0</v>
      </c>
      <c r="F102" s="201">
        <f t="shared" si="195"/>
        <v>0</v>
      </c>
      <c r="G102" s="201">
        <f t="shared" si="195"/>
        <v>0</v>
      </c>
      <c r="H102" s="201">
        <f t="shared" si="195"/>
        <v>0</v>
      </c>
      <c r="I102" s="201">
        <f t="shared" si="195"/>
        <v>0</v>
      </c>
      <c r="J102" s="201">
        <f t="shared" si="195"/>
        <v>0</v>
      </c>
      <c r="K102" s="201">
        <f t="shared" si="195"/>
        <v>0</v>
      </c>
      <c r="L102" s="201">
        <f>SUM(L103:L129)</f>
        <v>17082.489999999998</v>
      </c>
      <c r="M102" s="201">
        <f t="shared" ref="M102" si="196">SUM(M103:M129)</f>
        <v>17082.489999999998</v>
      </c>
      <c r="N102" s="201">
        <f t="shared" ref="N102" si="197">SUM(N103:N129)</f>
        <v>0</v>
      </c>
      <c r="O102" s="201">
        <f t="shared" ref="O102" si="198">SUM(O103:O129)</f>
        <v>0</v>
      </c>
      <c r="P102" s="201">
        <f t="shared" ref="P102" si="199">SUM(P103:P129)</f>
        <v>0</v>
      </c>
      <c r="Q102" s="201">
        <f t="shared" ref="Q102" si="200">SUM(Q103:Q129)</f>
        <v>0</v>
      </c>
      <c r="R102" s="201">
        <f t="shared" ref="R102" si="201">SUM(R103:R129)</f>
        <v>0</v>
      </c>
      <c r="S102" s="201">
        <f t="shared" ref="S102" si="202">SUM(S103:S129)</f>
        <v>0</v>
      </c>
      <c r="T102" s="201">
        <f t="shared" ref="T102" si="203">SUM(T103:T129)</f>
        <v>0</v>
      </c>
      <c r="U102" s="201">
        <f>SUM(U103:U129)</f>
        <v>17082.489999999998</v>
      </c>
      <c r="V102" s="201">
        <f t="shared" ref="V102" si="204">SUM(V103:V129)</f>
        <v>17082.489999999998</v>
      </c>
      <c r="W102" s="201">
        <f t="shared" ref="W102" si="205">SUM(W103:W129)</f>
        <v>0</v>
      </c>
      <c r="X102" s="201">
        <f t="shared" ref="X102" si="206">SUM(X103:X129)</f>
        <v>0</v>
      </c>
      <c r="Y102" s="201">
        <f t="shared" ref="Y102" si="207">SUM(Y103:Y129)</f>
        <v>0</v>
      </c>
      <c r="Z102" s="201">
        <f t="shared" ref="Z102" si="208">SUM(Z103:Z129)</f>
        <v>0</v>
      </c>
      <c r="AA102" s="201">
        <f t="shared" ref="AA102" si="209">SUM(AA103:AA129)</f>
        <v>0</v>
      </c>
      <c r="AB102" s="201">
        <f t="shared" ref="AB102" si="210">SUM(AB103:AB129)</f>
        <v>0</v>
      </c>
      <c r="AC102" s="201">
        <f t="shared" ref="AC102" si="211">SUM(AC103:AC129)</f>
        <v>0</v>
      </c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</row>
    <row r="103" spans="1:39" s="7" customFormat="1" x14ac:dyDescent="0.2">
      <c r="A103" s="151">
        <v>3211</v>
      </c>
      <c r="B103" s="152" t="s">
        <v>68</v>
      </c>
      <c r="C103" s="198">
        <f>SUM(D103:K103)</f>
        <v>1500</v>
      </c>
      <c r="D103" s="198">
        <v>1500</v>
      </c>
      <c r="E103" s="200"/>
      <c r="F103" s="200"/>
      <c r="G103" s="200"/>
      <c r="H103" s="201"/>
      <c r="I103" s="200"/>
      <c r="J103" s="200"/>
      <c r="K103" s="200"/>
      <c r="L103" s="198">
        <f>SUM(M103:T103)</f>
        <v>1500</v>
      </c>
      <c r="M103" s="198">
        <v>1500</v>
      </c>
      <c r="N103" s="200"/>
      <c r="O103" s="200"/>
      <c r="P103" s="200"/>
      <c r="Q103" s="201"/>
      <c r="R103" s="200"/>
      <c r="S103" s="200"/>
      <c r="T103" s="200"/>
      <c r="U103" s="198">
        <f>SUM(V103:AC103)</f>
        <v>1500</v>
      </c>
      <c r="V103" s="198">
        <v>1500</v>
      </c>
      <c r="W103" s="200"/>
      <c r="X103" s="200"/>
      <c r="Y103" s="200"/>
      <c r="Z103" s="201"/>
      <c r="AA103" s="200"/>
      <c r="AB103" s="200"/>
      <c r="AC103" s="200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</row>
    <row r="104" spans="1:39" s="7" customFormat="1" ht="24" x14ac:dyDescent="0.2">
      <c r="A104" s="151">
        <v>3212</v>
      </c>
      <c r="B104" s="152" t="s">
        <v>70</v>
      </c>
      <c r="C104" s="198">
        <f t="shared" ref="C104:C129" si="212">SUM(D104:K104)</f>
        <v>0</v>
      </c>
      <c r="D104" s="198"/>
      <c r="E104" s="200"/>
      <c r="F104" s="200"/>
      <c r="G104" s="200"/>
      <c r="H104" s="201"/>
      <c r="I104" s="200"/>
      <c r="J104" s="200"/>
      <c r="K104" s="200"/>
      <c r="L104" s="198">
        <f t="shared" ref="L104:L129" si="213">SUM(M104:T104)</f>
        <v>0</v>
      </c>
      <c r="M104" s="198"/>
      <c r="N104" s="200"/>
      <c r="O104" s="200"/>
      <c r="P104" s="200"/>
      <c r="Q104" s="201"/>
      <c r="R104" s="200"/>
      <c r="S104" s="200"/>
      <c r="T104" s="200"/>
      <c r="U104" s="198">
        <f t="shared" ref="U104:U129" si="214">SUM(V104:AC104)</f>
        <v>0</v>
      </c>
      <c r="V104" s="198"/>
      <c r="W104" s="200"/>
      <c r="X104" s="200"/>
      <c r="Y104" s="200"/>
      <c r="Z104" s="201"/>
      <c r="AA104" s="200"/>
      <c r="AB104" s="200"/>
      <c r="AC104" s="200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</row>
    <row r="105" spans="1:39" s="7" customFormat="1" x14ac:dyDescent="0.2">
      <c r="A105" s="151">
        <v>3213</v>
      </c>
      <c r="B105" s="152" t="s">
        <v>72</v>
      </c>
      <c r="C105" s="198">
        <f t="shared" si="212"/>
        <v>0</v>
      </c>
      <c r="D105" s="198"/>
      <c r="E105" s="200"/>
      <c r="F105" s="200"/>
      <c r="G105" s="200"/>
      <c r="H105" s="201"/>
      <c r="I105" s="200"/>
      <c r="J105" s="200"/>
      <c r="K105" s="200"/>
      <c r="L105" s="198">
        <f t="shared" si="213"/>
        <v>0</v>
      </c>
      <c r="M105" s="198"/>
      <c r="N105" s="200"/>
      <c r="O105" s="200"/>
      <c r="P105" s="200"/>
      <c r="Q105" s="201"/>
      <c r="R105" s="200"/>
      <c r="S105" s="200"/>
      <c r="T105" s="200"/>
      <c r="U105" s="198">
        <f t="shared" si="214"/>
        <v>0</v>
      </c>
      <c r="V105" s="198"/>
      <c r="W105" s="200"/>
      <c r="X105" s="200"/>
      <c r="Y105" s="200"/>
      <c r="Z105" s="201"/>
      <c r="AA105" s="200"/>
      <c r="AB105" s="200"/>
      <c r="AC105" s="200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</row>
    <row r="106" spans="1:39" s="7" customFormat="1" x14ac:dyDescent="0.2">
      <c r="A106" s="151">
        <v>3214</v>
      </c>
      <c r="B106" s="152" t="s">
        <v>74</v>
      </c>
      <c r="C106" s="198">
        <f t="shared" si="212"/>
        <v>0</v>
      </c>
      <c r="D106" s="198"/>
      <c r="E106" s="200"/>
      <c r="F106" s="200"/>
      <c r="G106" s="200"/>
      <c r="H106" s="201"/>
      <c r="I106" s="200"/>
      <c r="J106" s="200"/>
      <c r="K106" s="200"/>
      <c r="L106" s="198">
        <f t="shared" si="213"/>
        <v>0</v>
      </c>
      <c r="M106" s="198"/>
      <c r="N106" s="200"/>
      <c r="O106" s="200"/>
      <c r="P106" s="200"/>
      <c r="Q106" s="201"/>
      <c r="R106" s="200"/>
      <c r="S106" s="200"/>
      <c r="T106" s="200"/>
      <c r="U106" s="198">
        <f t="shared" si="214"/>
        <v>0</v>
      </c>
      <c r="V106" s="198"/>
      <c r="W106" s="200"/>
      <c r="X106" s="200"/>
      <c r="Y106" s="200"/>
      <c r="Z106" s="201"/>
      <c r="AA106" s="200"/>
      <c r="AB106" s="200"/>
      <c r="AC106" s="200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</row>
    <row r="107" spans="1:39" s="7" customFormat="1" ht="24" x14ac:dyDescent="0.2">
      <c r="A107" s="151">
        <v>3221</v>
      </c>
      <c r="B107" s="152" t="s">
        <v>48</v>
      </c>
      <c r="C107" s="198">
        <f t="shared" si="212"/>
        <v>3000</v>
      </c>
      <c r="D107" s="198">
        <v>3000</v>
      </c>
      <c r="E107" s="200"/>
      <c r="F107" s="200"/>
      <c r="G107" s="200"/>
      <c r="H107" s="201"/>
      <c r="I107" s="200"/>
      <c r="J107" s="200"/>
      <c r="K107" s="200"/>
      <c r="L107" s="198">
        <f t="shared" si="213"/>
        <v>3000</v>
      </c>
      <c r="M107" s="198">
        <v>3000</v>
      </c>
      <c r="N107" s="200"/>
      <c r="O107" s="200"/>
      <c r="P107" s="200"/>
      <c r="Q107" s="201"/>
      <c r="R107" s="200"/>
      <c r="S107" s="200"/>
      <c r="T107" s="200"/>
      <c r="U107" s="198">
        <f t="shared" si="214"/>
        <v>3000</v>
      </c>
      <c r="V107" s="198">
        <v>3000</v>
      </c>
      <c r="W107" s="200"/>
      <c r="X107" s="200"/>
      <c r="Y107" s="200"/>
      <c r="Z107" s="201"/>
      <c r="AA107" s="200"/>
      <c r="AB107" s="200"/>
      <c r="AC107" s="200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</row>
    <row r="108" spans="1:39" s="7" customFormat="1" x14ac:dyDescent="0.2">
      <c r="A108" s="151">
        <v>3222</v>
      </c>
      <c r="B108" s="152" t="s">
        <v>49</v>
      </c>
      <c r="C108" s="198">
        <f t="shared" si="212"/>
        <v>11582.49</v>
      </c>
      <c r="D108" s="198">
        <v>11582.49</v>
      </c>
      <c r="E108" s="200"/>
      <c r="F108" s="200"/>
      <c r="G108" s="200"/>
      <c r="H108" s="201"/>
      <c r="I108" s="200"/>
      <c r="J108" s="200"/>
      <c r="K108" s="200"/>
      <c r="L108" s="198">
        <f t="shared" si="213"/>
        <v>11582.49</v>
      </c>
      <c r="M108" s="198">
        <v>11582.49</v>
      </c>
      <c r="N108" s="200"/>
      <c r="O108" s="200"/>
      <c r="P108" s="200"/>
      <c r="Q108" s="201"/>
      <c r="R108" s="200"/>
      <c r="S108" s="200"/>
      <c r="T108" s="200"/>
      <c r="U108" s="198">
        <f t="shared" si="214"/>
        <v>11582.49</v>
      </c>
      <c r="V108" s="198">
        <v>11582.49</v>
      </c>
      <c r="W108" s="200"/>
      <c r="X108" s="200"/>
      <c r="Y108" s="200"/>
      <c r="Z108" s="201"/>
      <c r="AA108" s="200"/>
      <c r="AB108" s="200"/>
      <c r="AC108" s="200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</row>
    <row r="109" spans="1:39" s="7" customFormat="1" x14ac:dyDescent="0.2">
      <c r="A109" s="151">
        <v>3223</v>
      </c>
      <c r="B109" s="152" t="s">
        <v>79</v>
      </c>
      <c r="C109" s="198">
        <f t="shared" si="212"/>
        <v>0</v>
      </c>
      <c r="D109" s="198"/>
      <c r="E109" s="200"/>
      <c r="F109" s="200"/>
      <c r="G109" s="200"/>
      <c r="H109" s="201"/>
      <c r="I109" s="200"/>
      <c r="J109" s="200"/>
      <c r="K109" s="200"/>
      <c r="L109" s="198">
        <f t="shared" si="213"/>
        <v>0</v>
      </c>
      <c r="M109" s="198"/>
      <c r="N109" s="200"/>
      <c r="O109" s="200"/>
      <c r="P109" s="200"/>
      <c r="Q109" s="201"/>
      <c r="R109" s="200"/>
      <c r="S109" s="200"/>
      <c r="T109" s="200"/>
      <c r="U109" s="198">
        <f t="shared" si="214"/>
        <v>0</v>
      </c>
      <c r="V109" s="198"/>
      <c r="W109" s="200"/>
      <c r="X109" s="200"/>
      <c r="Y109" s="200"/>
      <c r="Z109" s="201"/>
      <c r="AA109" s="200"/>
      <c r="AB109" s="200"/>
      <c r="AC109" s="200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</row>
    <row r="110" spans="1:39" s="7" customFormat="1" ht="24" x14ac:dyDescent="0.2">
      <c r="A110" s="151">
        <v>3224</v>
      </c>
      <c r="B110" s="152" t="s">
        <v>81</v>
      </c>
      <c r="C110" s="198">
        <f t="shared" si="212"/>
        <v>0</v>
      </c>
      <c r="D110" s="198"/>
      <c r="E110" s="200"/>
      <c r="F110" s="200"/>
      <c r="G110" s="200"/>
      <c r="H110" s="201"/>
      <c r="I110" s="200"/>
      <c r="J110" s="200"/>
      <c r="K110" s="200"/>
      <c r="L110" s="198">
        <f t="shared" si="213"/>
        <v>0</v>
      </c>
      <c r="M110" s="198"/>
      <c r="N110" s="200"/>
      <c r="O110" s="200"/>
      <c r="P110" s="200"/>
      <c r="Q110" s="201"/>
      <c r="R110" s="200"/>
      <c r="S110" s="200"/>
      <c r="T110" s="200"/>
      <c r="U110" s="198">
        <f t="shared" si="214"/>
        <v>0</v>
      </c>
      <c r="V110" s="198"/>
      <c r="W110" s="200"/>
      <c r="X110" s="200"/>
      <c r="Y110" s="200"/>
      <c r="Z110" s="201"/>
      <c r="AA110" s="200"/>
      <c r="AB110" s="200"/>
      <c r="AC110" s="200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</row>
    <row r="111" spans="1:39" x14ac:dyDescent="0.2">
      <c r="A111" s="151">
        <v>3225</v>
      </c>
      <c r="B111" s="152" t="s">
        <v>83</v>
      </c>
      <c r="C111" s="198">
        <f t="shared" si="212"/>
        <v>1000</v>
      </c>
      <c r="D111" s="198">
        <v>1000</v>
      </c>
      <c r="E111" s="198"/>
      <c r="F111" s="198"/>
      <c r="G111" s="198"/>
      <c r="H111" s="199"/>
      <c r="I111" s="198"/>
      <c r="J111" s="198"/>
      <c r="K111" s="198"/>
      <c r="L111" s="198">
        <f t="shared" si="213"/>
        <v>1000</v>
      </c>
      <c r="M111" s="198">
        <v>1000</v>
      </c>
      <c r="N111" s="198"/>
      <c r="O111" s="198"/>
      <c r="P111" s="198"/>
      <c r="Q111" s="199"/>
      <c r="R111" s="198"/>
      <c r="S111" s="198"/>
      <c r="T111" s="198"/>
      <c r="U111" s="198">
        <f t="shared" si="214"/>
        <v>1000</v>
      </c>
      <c r="V111" s="198">
        <v>1000</v>
      </c>
      <c r="W111" s="198"/>
      <c r="X111" s="198"/>
      <c r="Y111" s="198"/>
      <c r="Z111" s="199"/>
      <c r="AA111" s="198"/>
      <c r="AB111" s="198"/>
      <c r="AC111" s="198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</row>
    <row r="112" spans="1:39" x14ac:dyDescent="0.2">
      <c r="A112" s="151">
        <v>3226</v>
      </c>
      <c r="B112" s="152" t="s">
        <v>355</v>
      </c>
      <c r="C112" s="198">
        <f t="shared" si="212"/>
        <v>0</v>
      </c>
      <c r="D112" s="198"/>
      <c r="E112" s="198"/>
      <c r="F112" s="198"/>
      <c r="G112" s="198"/>
      <c r="H112" s="199"/>
      <c r="I112" s="198"/>
      <c r="J112" s="198"/>
      <c r="K112" s="198"/>
      <c r="L112" s="198">
        <f t="shared" si="213"/>
        <v>0</v>
      </c>
      <c r="M112" s="198"/>
      <c r="N112" s="198"/>
      <c r="O112" s="198"/>
      <c r="P112" s="198"/>
      <c r="Q112" s="199"/>
      <c r="R112" s="198"/>
      <c r="S112" s="198"/>
      <c r="T112" s="198"/>
      <c r="U112" s="198">
        <f t="shared" si="214"/>
        <v>0</v>
      </c>
      <c r="V112" s="198"/>
      <c r="W112" s="198"/>
      <c r="X112" s="198"/>
      <c r="Y112" s="198"/>
      <c r="Z112" s="199"/>
      <c r="AA112" s="198"/>
      <c r="AB112" s="198"/>
      <c r="AC112" s="198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</row>
    <row r="113" spans="1:39" x14ac:dyDescent="0.2">
      <c r="A113" s="151">
        <v>3227</v>
      </c>
      <c r="B113" s="152" t="s">
        <v>85</v>
      </c>
      <c r="C113" s="198">
        <f t="shared" si="212"/>
        <v>0</v>
      </c>
      <c r="D113" s="198"/>
      <c r="E113" s="198"/>
      <c r="F113" s="198"/>
      <c r="G113" s="198"/>
      <c r="H113" s="199"/>
      <c r="I113" s="198"/>
      <c r="J113" s="198"/>
      <c r="K113" s="198"/>
      <c r="L113" s="198">
        <f t="shared" si="213"/>
        <v>0</v>
      </c>
      <c r="M113" s="198"/>
      <c r="N113" s="198"/>
      <c r="O113" s="198"/>
      <c r="P113" s="198"/>
      <c r="Q113" s="199"/>
      <c r="R113" s="198"/>
      <c r="S113" s="198"/>
      <c r="T113" s="198"/>
      <c r="U113" s="198">
        <f t="shared" si="214"/>
        <v>0</v>
      </c>
      <c r="V113" s="198"/>
      <c r="W113" s="198"/>
      <c r="X113" s="198"/>
      <c r="Y113" s="198"/>
      <c r="Z113" s="199"/>
      <c r="AA113" s="198"/>
      <c r="AB113" s="198"/>
      <c r="AC113" s="198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</row>
    <row r="114" spans="1:39" s="7" customFormat="1" x14ac:dyDescent="0.2">
      <c r="A114" s="151">
        <v>3231</v>
      </c>
      <c r="B114" s="152" t="s">
        <v>88</v>
      </c>
      <c r="C114" s="198">
        <f t="shared" si="212"/>
        <v>0</v>
      </c>
      <c r="D114" s="200"/>
      <c r="E114" s="200"/>
      <c r="F114" s="200"/>
      <c r="G114" s="200"/>
      <c r="H114" s="201"/>
      <c r="I114" s="200"/>
      <c r="J114" s="200"/>
      <c r="K114" s="200"/>
      <c r="L114" s="198">
        <f t="shared" si="213"/>
        <v>0</v>
      </c>
      <c r="M114" s="200"/>
      <c r="N114" s="200"/>
      <c r="O114" s="200"/>
      <c r="P114" s="200"/>
      <c r="Q114" s="201"/>
      <c r="R114" s="200"/>
      <c r="S114" s="200"/>
      <c r="T114" s="200"/>
      <c r="U114" s="198">
        <f t="shared" si="214"/>
        <v>0</v>
      </c>
      <c r="V114" s="200"/>
      <c r="W114" s="200"/>
      <c r="X114" s="200"/>
      <c r="Y114" s="200"/>
      <c r="Z114" s="201"/>
      <c r="AA114" s="200"/>
      <c r="AB114" s="200"/>
      <c r="AC114" s="200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</row>
    <row r="115" spans="1:39" s="7" customFormat="1" ht="24" x14ac:dyDescent="0.2">
      <c r="A115" s="151">
        <v>3232</v>
      </c>
      <c r="B115" s="152" t="s">
        <v>52</v>
      </c>
      <c r="C115" s="198">
        <f t="shared" si="212"/>
        <v>0</v>
      </c>
      <c r="D115" s="200"/>
      <c r="E115" s="200"/>
      <c r="F115" s="200"/>
      <c r="G115" s="200"/>
      <c r="H115" s="201"/>
      <c r="I115" s="200"/>
      <c r="J115" s="200"/>
      <c r="K115" s="200"/>
      <c r="L115" s="198">
        <f t="shared" si="213"/>
        <v>0</v>
      </c>
      <c r="M115" s="200"/>
      <c r="N115" s="200"/>
      <c r="O115" s="200"/>
      <c r="P115" s="200"/>
      <c r="Q115" s="201"/>
      <c r="R115" s="200"/>
      <c r="S115" s="200"/>
      <c r="T115" s="200"/>
      <c r="U115" s="198">
        <f t="shared" si="214"/>
        <v>0</v>
      </c>
      <c r="V115" s="200"/>
      <c r="W115" s="200"/>
      <c r="X115" s="200"/>
      <c r="Y115" s="200"/>
      <c r="Z115" s="201"/>
      <c r="AA115" s="200"/>
      <c r="AB115" s="200"/>
      <c r="AC115" s="200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</row>
    <row r="116" spans="1:39" s="7" customFormat="1" x14ac:dyDescent="0.2">
      <c r="A116" s="151">
        <v>3233</v>
      </c>
      <c r="B116" s="152" t="s">
        <v>91</v>
      </c>
      <c r="C116" s="198">
        <f t="shared" si="212"/>
        <v>0</v>
      </c>
      <c r="D116" s="200"/>
      <c r="E116" s="200"/>
      <c r="F116" s="200"/>
      <c r="G116" s="200"/>
      <c r="H116" s="201"/>
      <c r="I116" s="200"/>
      <c r="J116" s="200"/>
      <c r="K116" s="200"/>
      <c r="L116" s="198">
        <f t="shared" si="213"/>
        <v>0</v>
      </c>
      <c r="M116" s="200"/>
      <c r="N116" s="200"/>
      <c r="O116" s="200"/>
      <c r="P116" s="200"/>
      <c r="Q116" s="201"/>
      <c r="R116" s="200"/>
      <c r="S116" s="200"/>
      <c r="T116" s="200"/>
      <c r="U116" s="198">
        <f t="shared" si="214"/>
        <v>0</v>
      </c>
      <c r="V116" s="200"/>
      <c r="W116" s="200"/>
      <c r="X116" s="200"/>
      <c r="Y116" s="200"/>
      <c r="Z116" s="201"/>
      <c r="AA116" s="200"/>
      <c r="AB116" s="200"/>
      <c r="AC116" s="200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</row>
    <row r="117" spans="1:39" s="7" customFormat="1" x14ac:dyDescent="0.2">
      <c r="A117" s="151">
        <v>3234</v>
      </c>
      <c r="B117" s="152" t="s">
        <v>93</v>
      </c>
      <c r="C117" s="198">
        <f t="shared" si="212"/>
        <v>0</v>
      </c>
      <c r="D117" s="200"/>
      <c r="E117" s="200"/>
      <c r="F117" s="200"/>
      <c r="G117" s="200"/>
      <c r="H117" s="201"/>
      <c r="I117" s="200"/>
      <c r="J117" s="200"/>
      <c r="K117" s="200"/>
      <c r="L117" s="198">
        <f t="shared" si="213"/>
        <v>0</v>
      </c>
      <c r="M117" s="200"/>
      <c r="N117" s="200"/>
      <c r="O117" s="200"/>
      <c r="P117" s="200"/>
      <c r="Q117" s="201"/>
      <c r="R117" s="200"/>
      <c r="S117" s="200"/>
      <c r="T117" s="200"/>
      <c r="U117" s="198">
        <f t="shared" si="214"/>
        <v>0</v>
      </c>
      <c r="V117" s="200"/>
      <c r="W117" s="200"/>
      <c r="X117" s="200"/>
      <c r="Y117" s="200"/>
      <c r="Z117" s="201"/>
      <c r="AA117" s="200"/>
      <c r="AB117" s="200"/>
      <c r="AC117" s="200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</row>
    <row r="118" spans="1:39" s="7" customFormat="1" x14ac:dyDescent="0.2">
      <c r="A118" s="151">
        <v>3235</v>
      </c>
      <c r="B118" s="152" t="s">
        <v>95</v>
      </c>
      <c r="C118" s="198">
        <f t="shared" si="212"/>
        <v>0</v>
      </c>
      <c r="D118" s="200"/>
      <c r="E118" s="200"/>
      <c r="F118" s="200"/>
      <c r="G118" s="200"/>
      <c r="H118" s="201"/>
      <c r="I118" s="200"/>
      <c r="J118" s="200"/>
      <c r="K118" s="200"/>
      <c r="L118" s="198">
        <f t="shared" si="213"/>
        <v>0</v>
      </c>
      <c r="M118" s="200"/>
      <c r="N118" s="200"/>
      <c r="O118" s="200"/>
      <c r="P118" s="200"/>
      <c r="Q118" s="201"/>
      <c r="R118" s="200"/>
      <c r="S118" s="200"/>
      <c r="T118" s="200"/>
      <c r="U118" s="198">
        <f t="shared" si="214"/>
        <v>0</v>
      </c>
      <c r="V118" s="200"/>
      <c r="W118" s="200"/>
      <c r="X118" s="200"/>
      <c r="Y118" s="200"/>
      <c r="Z118" s="201"/>
      <c r="AA118" s="200"/>
      <c r="AB118" s="200"/>
      <c r="AC118" s="200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</row>
    <row r="119" spans="1:39" s="7" customFormat="1" x14ac:dyDescent="0.2">
      <c r="A119" s="151">
        <v>3236</v>
      </c>
      <c r="B119" s="152" t="s">
        <v>97</v>
      </c>
      <c r="C119" s="198">
        <f t="shared" si="212"/>
        <v>0</v>
      </c>
      <c r="D119" s="200"/>
      <c r="E119" s="200"/>
      <c r="F119" s="200"/>
      <c r="G119" s="200"/>
      <c r="H119" s="201"/>
      <c r="I119" s="200"/>
      <c r="J119" s="200"/>
      <c r="K119" s="200"/>
      <c r="L119" s="198">
        <f t="shared" si="213"/>
        <v>0</v>
      </c>
      <c r="M119" s="200"/>
      <c r="N119" s="200"/>
      <c r="O119" s="200"/>
      <c r="P119" s="200"/>
      <c r="Q119" s="201"/>
      <c r="R119" s="200"/>
      <c r="S119" s="200"/>
      <c r="T119" s="200"/>
      <c r="U119" s="198">
        <f t="shared" si="214"/>
        <v>0</v>
      </c>
      <c r="V119" s="200"/>
      <c r="W119" s="200"/>
      <c r="X119" s="200"/>
      <c r="Y119" s="200"/>
      <c r="Z119" s="201"/>
      <c r="AA119" s="200"/>
      <c r="AB119" s="200"/>
      <c r="AC119" s="200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</row>
    <row r="120" spans="1:39" s="7" customFormat="1" x14ac:dyDescent="0.2">
      <c r="A120" s="151">
        <v>3237</v>
      </c>
      <c r="B120" s="152" t="s">
        <v>99</v>
      </c>
      <c r="C120" s="198">
        <f t="shared" si="212"/>
        <v>0</v>
      </c>
      <c r="D120" s="200"/>
      <c r="E120" s="200"/>
      <c r="F120" s="200"/>
      <c r="G120" s="200"/>
      <c r="H120" s="201"/>
      <c r="I120" s="200"/>
      <c r="J120" s="200"/>
      <c r="K120" s="200"/>
      <c r="L120" s="198">
        <f t="shared" si="213"/>
        <v>0</v>
      </c>
      <c r="M120" s="200"/>
      <c r="N120" s="200"/>
      <c r="O120" s="200"/>
      <c r="P120" s="200"/>
      <c r="Q120" s="201"/>
      <c r="R120" s="200"/>
      <c r="S120" s="200"/>
      <c r="T120" s="200"/>
      <c r="U120" s="198">
        <f t="shared" si="214"/>
        <v>0</v>
      </c>
      <c r="V120" s="200"/>
      <c r="W120" s="200"/>
      <c r="X120" s="200"/>
      <c r="Y120" s="200"/>
      <c r="Z120" s="201"/>
      <c r="AA120" s="200"/>
      <c r="AB120" s="200"/>
      <c r="AC120" s="200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</row>
    <row r="121" spans="1:39" s="7" customFormat="1" x14ac:dyDescent="0.2">
      <c r="A121" s="151">
        <v>3238</v>
      </c>
      <c r="B121" s="152" t="s">
        <v>101</v>
      </c>
      <c r="C121" s="198">
        <f t="shared" si="212"/>
        <v>0</v>
      </c>
      <c r="D121" s="200"/>
      <c r="E121" s="200"/>
      <c r="F121" s="200"/>
      <c r="G121" s="200"/>
      <c r="H121" s="201"/>
      <c r="I121" s="200"/>
      <c r="J121" s="200"/>
      <c r="K121" s="200"/>
      <c r="L121" s="198">
        <f t="shared" si="213"/>
        <v>0</v>
      </c>
      <c r="M121" s="200"/>
      <c r="N121" s="200"/>
      <c r="O121" s="200"/>
      <c r="P121" s="200"/>
      <c r="Q121" s="201"/>
      <c r="R121" s="200"/>
      <c r="S121" s="200"/>
      <c r="T121" s="200"/>
      <c r="U121" s="198">
        <f t="shared" si="214"/>
        <v>0</v>
      </c>
      <c r="V121" s="200"/>
      <c r="W121" s="200"/>
      <c r="X121" s="200"/>
      <c r="Y121" s="200"/>
      <c r="Z121" s="201"/>
      <c r="AA121" s="200"/>
      <c r="AB121" s="200"/>
      <c r="AC121" s="200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</row>
    <row r="122" spans="1:39" x14ac:dyDescent="0.2">
      <c r="A122" s="151">
        <v>3239</v>
      </c>
      <c r="B122" s="152" t="s">
        <v>103</v>
      </c>
      <c r="C122" s="198">
        <f t="shared" si="212"/>
        <v>0</v>
      </c>
      <c r="D122" s="198"/>
      <c r="E122" s="198"/>
      <c r="F122" s="198"/>
      <c r="G122" s="198"/>
      <c r="H122" s="199"/>
      <c r="I122" s="198"/>
      <c r="J122" s="198"/>
      <c r="K122" s="198"/>
      <c r="L122" s="198">
        <f t="shared" si="213"/>
        <v>0</v>
      </c>
      <c r="M122" s="198"/>
      <c r="N122" s="198"/>
      <c r="O122" s="198"/>
      <c r="P122" s="198"/>
      <c r="Q122" s="199"/>
      <c r="R122" s="198"/>
      <c r="S122" s="198"/>
      <c r="T122" s="198"/>
      <c r="U122" s="198">
        <f t="shared" si="214"/>
        <v>0</v>
      </c>
      <c r="V122" s="198"/>
      <c r="W122" s="198"/>
      <c r="X122" s="198"/>
      <c r="Y122" s="198"/>
      <c r="Z122" s="199"/>
      <c r="AA122" s="198"/>
      <c r="AB122" s="198"/>
      <c r="AC122" s="198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</row>
    <row r="123" spans="1:39" s="7" customFormat="1" ht="24" x14ac:dyDescent="0.2">
      <c r="A123" s="151">
        <v>3241</v>
      </c>
      <c r="B123" s="152" t="s">
        <v>105</v>
      </c>
      <c r="C123" s="198">
        <f t="shared" si="212"/>
        <v>0</v>
      </c>
      <c r="D123" s="200"/>
      <c r="E123" s="200"/>
      <c r="F123" s="200"/>
      <c r="G123" s="200"/>
      <c r="H123" s="201"/>
      <c r="I123" s="200"/>
      <c r="J123" s="200"/>
      <c r="K123" s="200"/>
      <c r="L123" s="198">
        <f t="shared" si="213"/>
        <v>0</v>
      </c>
      <c r="M123" s="200"/>
      <c r="N123" s="200"/>
      <c r="O123" s="200"/>
      <c r="P123" s="200"/>
      <c r="Q123" s="201"/>
      <c r="R123" s="200"/>
      <c r="S123" s="200"/>
      <c r="T123" s="200"/>
      <c r="U123" s="198">
        <f t="shared" si="214"/>
        <v>0</v>
      </c>
      <c r="V123" s="200"/>
      <c r="W123" s="200"/>
      <c r="X123" s="200"/>
      <c r="Y123" s="200"/>
      <c r="Z123" s="201"/>
      <c r="AA123" s="200"/>
      <c r="AB123" s="200"/>
      <c r="AC123" s="200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</row>
    <row r="124" spans="1:39" s="7" customFormat="1" x14ac:dyDescent="0.2">
      <c r="A124" s="151">
        <v>3291</v>
      </c>
      <c r="B124" s="153" t="s">
        <v>109</v>
      </c>
      <c r="C124" s="198">
        <f t="shared" si="212"/>
        <v>0</v>
      </c>
      <c r="D124" s="200"/>
      <c r="E124" s="200"/>
      <c r="F124" s="200"/>
      <c r="G124" s="200"/>
      <c r="H124" s="201"/>
      <c r="I124" s="200"/>
      <c r="J124" s="200"/>
      <c r="K124" s="200"/>
      <c r="L124" s="198">
        <f t="shared" si="213"/>
        <v>0</v>
      </c>
      <c r="M124" s="200"/>
      <c r="N124" s="200"/>
      <c r="O124" s="200"/>
      <c r="P124" s="200"/>
      <c r="Q124" s="201"/>
      <c r="R124" s="200"/>
      <c r="S124" s="200"/>
      <c r="T124" s="200"/>
      <c r="U124" s="198">
        <f t="shared" si="214"/>
        <v>0</v>
      </c>
      <c r="V124" s="200"/>
      <c r="W124" s="200"/>
      <c r="X124" s="200"/>
      <c r="Y124" s="200"/>
      <c r="Z124" s="201"/>
      <c r="AA124" s="200"/>
      <c r="AB124" s="200"/>
      <c r="AC124" s="200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</row>
    <row r="125" spans="1:39" s="7" customFormat="1" x14ac:dyDescent="0.2">
      <c r="A125" s="151">
        <v>3292</v>
      </c>
      <c r="B125" s="152" t="s">
        <v>111</v>
      </c>
      <c r="C125" s="198">
        <f t="shared" si="212"/>
        <v>0</v>
      </c>
      <c r="D125" s="200"/>
      <c r="E125" s="200"/>
      <c r="F125" s="200"/>
      <c r="G125" s="200"/>
      <c r="H125" s="201"/>
      <c r="I125" s="200"/>
      <c r="J125" s="200"/>
      <c r="K125" s="200"/>
      <c r="L125" s="198">
        <f t="shared" si="213"/>
        <v>0</v>
      </c>
      <c r="M125" s="200"/>
      <c r="N125" s="200"/>
      <c r="O125" s="200"/>
      <c r="P125" s="200"/>
      <c r="Q125" s="201"/>
      <c r="R125" s="200"/>
      <c r="S125" s="200"/>
      <c r="T125" s="200"/>
      <c r="U125" s="198">
        <f t="shared" si="214"/>
        <v>0</v>
      </c>
      <c r="V125" s="200"/>
      <c r="W125" s="200"/>
      <c r="X125" s="200"/>
      <c r="Y125" s="200"/>
      <c r="Z125" s="201"/>
      <c r="AA125" s="200"/>
      <c r="AB125" s="200"/>
      <c r="AC125" s="200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</row>
    <row r="126" spans="1:39" s="7" customFormat="1" x14ac:dyDescent="0.2">
      <c r="A126" s="151">
        <v>3293</v>
      </c>
      <c r="B126" s="152" t="s">
        <v>113</v>
      </c>
      <c r="C126" s="198">
        <f t="shared" si="212"/>
        <v>0</v>
      </c>
      <c r="D126" s="200"/>
      <c r="E126" s="200"/>
      <c r="F126" s="200"/>
      <c r="G126" s="200"/>
      <c r="H126" s="201"/>
      <c r="I126" s="200"/>
      <c r="J126" s="200"/>
      <c r="K126" s="200"/>
      <c r="L126" s="198">
        <f t="shared" si="213"/>
        <v>0</v>
      </c>
      <c r="M126" s="200"/>
      <c r="N126" s="200"/>
      <c r="O126" s="200"/>
      <c r="P126" s="200"/>
      <c r="Q126" s="201"/>
      <c r="R126" s="200"/>
      <c r="S126" s="200"/>
      <c r="T126" s="200"/>
      <c r="U126" s="198">
        <f t="shared" si="214"/>
        <v>0</v>
      </c>
      <c r="V126" s="200"/>
      <c r="W126" s="200"/>
      <c r="X126" s="200"/>
      <c r="Y126" s="200"/>
      <c r="Z126" s="201"/>
      <c r="AA126" s="200"/>
      <c r="AB126" s="200"/>
      <c r="AC126" s="200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</row>
    <row r="127" spans="1:39" s="7" customFormat="1" x14ac:dyDescent="0.2">
      <c r="A127" s="151">
        <v>3294</v>
      </c>
      <c r="B127" s="152" t="s">
        <v>356</v>
      </c>
      <c r="C127" s="198">
        <f t="shared" si="212"/>
        <v>0</v>
      </c>
      <c r="D127" s="200"/>
      <c r="E127" s="200"/>
      <c r="F127" s="200"/>
      <c r="G127" s="200"/>
      <c r="H127" s="201"/>
      <c r="I127" s="200"/>
      <c r="J127" s="200"/>
      <c r="K127" s="200"/>
      <c r="L127" s="198">
        <f t="shared" si="213"/>
        <v>0</v>
      </c>
      <c r="M127" s="200"/>
      <c r="N127" s="200"/>
      <c r="O127" s="200"/>
      <c r="P127" s="200"/>
      <c r="Q127" s="201"/>
      <c r="R127" s="200"/>
      <c r="S127" s="200"/>
      <c r="T127" s="200"/>
      <c r="U127" s="198">
        <f t="shared" si="214"/>
        <v>0</v>
      </c>
      <c r="V127" s="200"/>
      <c r="W127" s="200"/>
      <c r="X127" s="200"/>
      <c r="Y127" s="200"/>
      <c r="Z127" s="201"/>
      <c r="AA127" s="200"/>
      <c r="AB127" s="200"/>
      <c r="AC127" s="200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</row>
    <row r="128" spans="1:39" s="7" customFormat="1" x14ac:dyDescent="0.2">
      <c r="A128" s="151">
        <v>3295</v>
      </c>
      <c r="B128" s="152" t="s">
        <v>117</v>
      </c>
      <c r="C128" s="198">
        <f t="shared" si="212"/>
        <v>0</v>
      </c>
      <c r="D128" s="200"/>
      <c r="E128" s="200"/>
      <c r="F128" s="200"/>
      <c r="G128" s="200"/>
      <c r="H128" s="201"/>
      <c r="I128" s="200"/>
      <c r="J128" s="200"/>
      <c r="K128" s="200"/>
      <c r="L128" s="198">
        <f t="shared" si="213"/>
        <v>0</v>
      </c>
      <c r="M128" s="200"/>
      <c r="N128" s="200"/>
      <c r="O128" s="200"/>
      <c r="P128" s="200"/>
      <c r="Q128" s="201"/>
      <c r="R128" s="200"/>
      <c r="S128" s="200"/>
      <c r="T128" s="200"/>
      <c r="U128" s="198">
        <f t="shared" si="214"/>
        <v>0</v>
      </c>
      <c r="V128" s="200"/>
      <c r="W128" s="200"/>
      <c r="X128" s="200"/>
      <c r="Y128" s="200"/>
      <c r="Z128" s="201"/>
      <c r="AA128" s="200"/>
      <c r="AB128" s="200"/>
      <c r="AC128" s="200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</row>
    <row r="129" spans="1:39" s="7" customFormat="1" x14ac:dyDescent="0.2">
      <c r="A129" s="151">
        <v>3299</v>
      </c>
      <c r="B129" s="152" t="s">
        <v>357</v>
      </c>
      <c r="C129" s="198">
        <f t="shared" si="212"/>
        <v>0</v>
      </c>
      <c r="D129" s="200"/>
      <c r="E129" s="200"/>
      <c r="F129" s="200"/>
      <c r="G129" s="200"/>
      <c r="H129" s="201"/>
      <c r="I129" s="200"/>
      <c r="J129" s="200"/>
      <c r="K129" s="200"/>
      <c r="L129" s="198">
        <f t="shared" si="213"/>
        <v>0</v>
      </c>
      <c r="M129" s="200"/>
      <c r="N129" s="200"/>
      <c r="O129" s="200"/>
      <c r="P129" s="200"/>
      <c r="Q129" s="201"/>
      <c r="R129" s="200"/>
      <c r="S129" s="200"/>
      <c r="T129" s="200"/>
      <c r="U129" s="198">
        <f t="shared" si="214"/>
        <v>0</v>
      </c>
      <c r="V129" s="200"/>
      <c r="W129" s="200"/>
      <c r="X129" s="200"/>
      <c r="Y129" s="200"/>
      <c r="Z129" s="201"/>
      <c r="AA129" s="200"/>
      <c r="AB129" s="200"/>
      <c r="AC129" s="200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</row>
    <row r="130" spans="1:39" s="65" customFormat="1" x14ac:dyDescent="0.2">
      <c r="A130" s="147">
        <v>34</v>
      </c>
      <c r="B130" s="148" t="s">
        <v>122</v>
      </c>
      <c r="C130" s="201">
        <v>0</v>
      </c>
      <c r="D130" s="201"/>
      <c r="E130" s="201"/>
      <c r="F130" s="201"/>
      <c r="G130" s="201"/>
      <c r="H130" s="201"/>
      <c r="I130" s="201"/>
      <c r="J130" s="201"/>
      <c r="K130" s="201"/>
      <c r="L130" s="201">
        <v>0</v>
      </c>
      <c r="M130" s="201"/>
      <c r="N130" s="201"/>
      <c r="O130" s="201"/>
      <c r="P130" s="201"/>
      <c r="Q130" s="201"/>
      <c r="R130" s="201"/>
      <c r="S130" s="201"/>
      <c r="T130" s="201"/>
      <c r="U130" s="201">
        <v>0</v>
      </c>
      <c r="V130" s="201"/>
      <c r="W130" s="201"/>
      <c r="X130" s="201"/>
      <c r="Y130" s="201"/>
      <c r="Z130" s="201"/>
      <c r="AA130" s="201"/>
      <c r="AB130" s="201"/>
      <c r="AC130" s="201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</row>
    <row r="131" spans="1:39" s="7" customFormat="1" x14ac:dyDescent="0.2">
      <c r="A131" s="151">
        <v>3431</v>
      </c>
      <c r="B131" s="153" t="s">
        <v>129</v>
      </c>
      <c r="C131" s="198">
        <v>0</v>
      </c>
      <c r="D131" s="200"/>
      <c r="E131" s="200"/>
      <c r="F131" s="200"/>
      <c r="G131" s="200"/>
      <c r="H131" s="201"/>
      <c r="I131" s="200"/>
      <c r="J131" s="200"/>
      <c r="K131" s="200"/>
      <c r="L131" s="198">
        <v>0</v>
      </c>
      <c r="M131" s="200"/>
      <c r="N131" s="200"/>
      <c r="O131" s="200"/>
      <c r="P131" s="200"/>
      <c r="Q131" s="201"/>
      <c r="R131" s="200"/>
      <c r="S131" s="200"/>
      <c r="T131" s="200"/>
      <c r="U131" s="198">
        <v>0</v>
      </c>
      <c r="V131" s="200"/>
      <c r="W131" s="200"/>
      <c r="X131" s="200"/>
      <c r="Y131" s="200"/>
      <c r="Z131" s="201"/>
      <c r="AA131" s="200"/>
      <c r="AB131" s="200"/>
      <c r="AC131" s="200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</row>
    <row r="132" spans="1:39" s="7" customFormat="1" ht="24" x14ac:dyDescent="0.2">
      <c r="A132" s="151">
        <v>3432</v>
      </c>
      <c r="B132" s="152" t="s">
        <v>131</v>
      </c>
      <c r="C132" s="198">
        <v>0</v>
      </c>
      <c r="D132" s="200"/>
      <c r="E132" s="200"/>
      <c r="F132" s="200"/>
      <c r="G132" s="200"/>
      <c r="H132" s="201"/>
      <c r="I132" s="200"/>
      <c r="J132" s="200"/>
      <c r="K132" s="200"/>
      <c r="L132" s="198">
        <v>0</v>
      </c>
      <c r="M132" s="200"/>
      <c r="N132" s="200"/>
      <c r="O132" s="200"/>
      <c r="P132" s="200"/>
      <c r="Q132" s="201"/>
      <c r="R132" s="200"/>
      <c r="S132" s="200"/>
      <c r="T132" s="200"/>
      <c r="U132" s="198">
        <v>0</v>
      </c>
      <c r="V132" s="200"/>
      <c r="W132" s="200"/>
      <c r="X132" s="200"/>
      <c r="Y132" s="200"/>
      <c r="Z132" s="201"/>
      <c r="AA132" s="200"/>
      <c r="AB132" s="200"/>
      <c r="AC132" s="200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</row>
    <row r="133" spans="1:39" s="7" customFormat="1" x14ac:dyDescent="0.2">
      <c r="A133" s="151">
        <v>3433</v>
      </c>
      <c r="B133" s="152" t="s">
        <v>358</v>
      </c>
      <c r="C133" s="198">
        <v>0</v>
      </c>
      <c r="D133" s="200"/>
      <c r="E133" s="200"/>
      <c r="F133" s="200"/>
      <c r="G133" s="200"/>
      <c r="H133" s="201"/>
      <c r="I133" s="200"/>
      <c r="J133" s="200"/>
      <c r="K133" s="200"/>
      <c r="L133" s="198">
        <v>0</v>
      </c>
      <c r="M133" s="200"/>
      <c r="N133" s="200"/>
      <c r="O133" s="200"/>
      <c r="P133" s="200"/>
      <c r="Q133" s="201"/>
      <c r="R133" s="200"/>
      <c r="S133" s="200"/>
      <c r="T133" s="200"/>
      <c r="U133" s="198">
        <v>0</v>
      </c>
      <c r="V133" s="200"/>
      <c r="W133" s="200"/>
      <c r="X133" s="200"/>
      <c r="Y133" s="200"/>
      <c r="Z133" s="201"/>
      <c r="AA133" s="200"/>
      <c r="AB133" s="200"/>
      <c r="AC133" s="200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</row>
    <row r="134" spans="1:39" s="65" customFormat="1" ht="24.75" customHeight="1" x14ac:dyDescent="0.2">
      <c r="A134" s="154" t="s">
        <v>161</v>
      </c>
      <c r="B134" s="155" t="s">
        <v>162</v>
      </c>
      <c r="C134" s="201">
        <f>SUM(C135:C143)</f>
        <v>1177.49</v>
      </c>
      <c r="D134" s="201">
        <f t="shared" ref="D134:K134" si="215">SUM(D135:D143)</f>
        <v>1177.49</v>
      </c>
      <c r="E134" s="201">
        <f t="shared" si="215"/>
        <v>0</v>
      </c>
      <c r="F134" s="201">
        <f t="shared" si="215"/>
        <v>0</v>
      </c>
      <c r="G134" s="201">
        <f t="shared" si="215"/>
        <v>0</v>
      </c>
      <c r="H134" s="201">
        <f t="shared" si="215"/>
        <v>0</v>
      </c>
      <c r="I134" s="201">
        <f t="shared" si="215"/>
        <v>0</v>
      </c>
      <c r="J134" s="201">
        <f t="shared" si="215"/>
        <v>0</v>
      </c>
      <c r="K134" s="201">
        <f t="shared" si="215"/>
        <v>0</v>
      </c>
      <c r="L134" s="201">
        <f>SUM(L135:L143)</f>
        <v>1177.49</v>
      </c>
      <c r="M134" s="201">
        <f t="shared" ref="M134" si="216">SUM(M135:M143)</f>
        <v>1177.49</v>
      </c>
      <c r="N134" s="201">
        <f t="shared" ref="N134" si="217">SUM(N135:N143)</f>
        <v>0</v>
      </c>
      <c r="O134" s="201">
        <f t="shared" ref="O134" si="218">SUM(O135:O143)</f>
        <v>0</v>
      </c>
      <c r="P134" s="201">
        <f t="shared" ref="P134" si="219">SUM(P135:P143)</f>
        <v>0</v>
      </c>
      <c r="Q134" s="201">
        <f t="shared" ref="Q134" si="220">SUM(Q135:Q143)</f>
        <v>0</v>
      </c>
      <c r="R134" s="201">
        <f t="shared" ref="R134" si="221">SUM(R135:R143)</f>
        <v>0</v>
      </c>
      <c r="S134" s="201">
        <f t="shared" ref="S134" si="222">SUM(S135:S143)</f>
        <v>0</v>
      </c>
      <c r="T134" s="201">
        <f t="shared" ref="T134" si="223">SUM(T135:T143)</f>
        <v>0</v>
      </c>
      <c r="U134" s="201">
        <f>SUM(U135:U143)</f>
        <v>1177.49</v>
      </c>
      <c r="V134" s="201">
        <f t="shared" ref="V134" si="224">SUM(V135:V143)</f>
        <v>1177.49</v>
      </c>
      <c r="W134" s="201">
        <f t="shared" ref="W134" si="225">SUM(W135:W143)</f>
        <v>0</v>
      </c>
      <c r="X134" s="201">
        <f t="shared" ref="X134" si="226">SUM(X135:X143)</f>
        <v>0</v>
      </c>
      <c r="Y134" s="201">
        <f t="shared" ref="Y134" si="227">SUM(Y135:Y143)</f>
        <v>0</v>
      </c>
      <c r="Z134" s="201">
        <f t="shared" ref="Z134" si="228">SUM(Z135:Z143)</f>
        <v>0</v>
      </c>
      <c r="AA134" s="201">
        <f t="shared" ref="AA134" si="229">SUM(AA135:AA143)</f>
        <v>0</v>
      </c>
      <c r="AB134" s="201">
        <f t="shared" ref="AB134" si="230">SUM(AB135:AB143)</f>
        <v>0</v>
      </c>
      <c r="AC134" s="201">
        <f t="shared" ref="AC134" si="231">SUM(AC135:AC143)</f>
        <v>0</v>
      </c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</row>
    <row r="135" spans="1:39" s="7" customFormat="1" x14ac:dyDescent="0.2">
      <c r="A135" s="151">
        <v>4221</v>
      </c>
      <c r="B135" s="152" t="s">
        <v>169</v>
      </c>
      <c r="C135" s="198">
        <f>SUM(D135:K135)</f>
        <v>0</v>
      </c>
      <c r="D135" s="200"/>
      <c r="E135" s="200"/>
      <c r="F135" s="200"/>
      <c r="G135" s="200"/>
      <c r="H135" s="201"/>
      <c r="I135" s="200"/>
      <c r="J135" s="200"/>
      <c r="K135" s="200"/>
      <c r="L135" s="198">
        <f>SUM(M135:T135)</f>
        <v>0</v>
      </c>
      <c r="M135" s="200"/>
      <c r="N135" s="200"/>
      <c r="O135" s="200"/>
      <c r="P135" s="200"/>
      <c r="Q135" s="201"/>
      <c r="R135" s="200"/>
      <c r="S135" s="200"/>
      <c r="T135" s="200"/>
      <c r="U135" s="198">
        <f>SUM(V135:AC135)</f>
        <v>0</v>
      </c>
      <c r="V135" s="200"/>
      <c r="W135" s="200"/>
      <c r="X135" s="200"/>
      <c r="Y135" s="200"/>
      <c r="Z135" s="201"/>
      <c r="AA135" s="200"/>
      <c r="AB135" s="200"/>
      <c r="AC135" s="200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</row>
    <row r="136" spans="1:39" s="7" customFormat="1" x14ac:dyDescent="0.2">
      <c r="A136" s="151">
        <v>4222</v>
      </c>
      <c r="B136" s="152" t="s">
        <v>171</v>
      </c>
      <c r="C136" s="198">
        <f t="shared" ref="C136:C143" si="232">SUM(D136:K136)</f>
        <v>0</v>
      </c>
      <c r="D136" s="200"/>
      <c r="E136" s="200"/>
      <c r="F136" s="200"/>
      <c r="G136" s="200"/>
      <c r="H136" s="201"/>
      <c r="I136" s="200"/>
      <c r="J136" s="200"/>
      <c r="K136" s="200"/>
      <c r="L136" s="198">
        <f t="shared" ref="L136:L143" si="233">SUM(M136:T136)</f>
        <v>0</v>
      </c>
      <c r="M136" s="200"/>
      <c r="N136" s="200"/>
      <c r="O136" s="200"/>
      <c r="P136" s="200"/>
      <c r="Q136" s="201"/>
      <c r="R136" s="200"/>
      <c r="S136" s="200"/>
      <c r="T136" s="200"/>
      <c r="U136" s="198">
        <f t="shared" ref="U136:U143" si="234">SUM(V136:AC136)</f>
        <v>0</v>
      </c>
      <c r="V136" s="200"/>
      <c r="W136" s="200"/>
      <c r="X136" s="200"/>
      <c r="Y136" s="200"/>
      <c r="Z136" s="201"/>
      <c r="AA136" s="200"/>
      <c r="AB136" s="200"/>
      <c r="AC136" s="200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</row>
    <row r="137" spans="1:39" s="7" customFormat="1" x14ac:dyDescent="0.2">
      <c r="A137" s="151">
        <v>4223</v>
      </c>
      <c r="B137" s="152" t="s">
        <v>173</v>
      </c>
      <c r="C137" s="198">
        <f t="shared" si="232"/>
        <v>0</v>
      </c>
      <c r="D137" s="200"/>
      <c r="E137" s="200"/>
      <c r="F137" s="200"/>
      <c r="G137" s="200"/>
      <c r="H137" s="201"/>
      <c r="I137" s="200"/>
      <c r="J137" s="200"/>
      <c r="K137" s="200"/>
      <c r="L137" s="198">
        <f t="shared" si="233"/>
        <v>0</v>
      </c>
      <c r="M137" s="200"/>
      <c r="N137" s="200"/>
      <c r="O137" s="200"/>
      <c r="P137" s="200"/>
      <c r="Q137" s="201"/>
      <c r="R137" s="200"/>
      <c r="S137" s="200"/>
      <c r="T137" s="200"/>
      <c r="U137" s="198">
        <f t="shared" si="234"/>
        <v>0</v>
      </c>
      <c r="V137" s="200"/>
      <c r="W137" s="200"/>
      <c r="X137" s="200"/>
      <c r="Y137" s="200"/>
      <c r="Z137" s="201"/>
      <c r="AA137" s="200"/>
      <c r="AB137" s="200"/>
      <c r="AC137" s="200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</row>
    <row r="138" spans="1:39" s="7" customFormat="1" x14ac:dyDescent="0.2">
      <c r="A138" s="151">
        <v>4224</v>
      </c>
      <c r="B138" s="152" t="s">
        <v>175</v>
      </c>
      <c r="C138" s="198">
        <f t="shared" si="232"/>
        <v>0</v>
      </c>
      <c r="D138" s="200"/>
      <c r="E138" s="200"/>
      <c r="F138" s="200"/>
      <c r="G138" s="200"/>
      <c r="H138" s="201"/>
      <c r="I138" s="200"/>
      <c r="J138" s="200"/>
      <c r="K138" s="200"/>
      <c r="L138" s="198">
        <f t="shared" si="233"/>
        <v>0</v>
      </c>
      <c r="M138" s="200"/>
      <c r="N138" s="200"/>
      <c r="O138" s="200"/>
      <c r="P138" s="200"/>
      <c r="Q138" s="201"/>
      <c r="R138" s="200"/>
      <c r="S138" s="200"/>
      <c r="T138" s="200"/>
      <c r="U138" s="198">
        <f t="shared" si="234"/>
        <v>0</v>
      </c>
      <c r="V138" s="200"/>
      <c r="W138" s="200"/>
      <c r="X138" s="200"/>
      <c r="Y138" s="200"/>
      <c r="Z138" s="201"/>
      <c r="AA138" s="200"/>
      <c r="AB138" s="200"/>
      <c r="AC138" s="200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</row>
    <row r="139" spans="1:39" s="7" customFormat="1" x14ac:dyDescent="0.2">
      <c r="A139" s="151">
        <v>4225</v>
      </c>
      <c r="B139" s="152" t="s">
        <v>359</v>
      </c>
      <c r="C139" s="198">
        <f t="shared" si="232"/>
        <v>0</v>
      </c>
      <c r="D139" s="200"/>
      <c r="E139" s="200"/>
      <c r="F139" s="200"/>
      <c r="G139" s="200"/>
      <c r="H139" s="201"/>
      <c r="I139" s="200"/>
      <c r="J139" s="200"/>
      <c r="K139" s="200"/>
      <c r="L139" s="198">
        <f t="shared" si="233"/>
        <v>0</v>
      </c>
      <c r="M139" s="200"/>
      <c r="N139" s="200"/>
      <c r="O139" s="200"/>
      <c r="P139" s="200"/>
      <c r="Q139" s="201"/>
      <c r="R139" s="200"/>
      <c r="S139" s="200"/>
      <c r="T139" s="200"/>
      <c r="U139" s="198">
        <f t="shared" si="234"/>
        <v>0</v>
      </c>
      <c r="V139" s="200"/>
      <c r="W139" s="200"/>
      <c r="X139" s="200"/>
      <c r="Y139" s="200"/>
      <c r="Z139" s="201"/>
      <c r="AA139" s="200"/>
      <c r="AB139" s="200"/>
      <c r="AC139" s="200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</row>
    <row r="140" spans="1:39" s="7" customFormat="1" x14ac:dyDescent="0.2">
      <c r="A140" s="151">
        <v>4226</v>
      </c>
      <c r="B140" s="152" t="s">
        <v>179</v>
      </c>
      <c r="C140" s="198">
        <f t="shared" si="232"/>
        <v>0</v>
      </c>
      <c r="D140" s="200"/>
      <c r="E140" s="200"/>
      <c r="F140" s="200"/>
      <c r="G140" s="200"/>
      <c r="H140" s="201"/>
      <c r="I140" s="200"/>
      <c r="J140" s="200"/>
      <c r="K140" s="200"/>
      <c r="L140" s="198">
        <f t="shared" si="233"/>
        <v>0</v>
      </c>
      <c r="M140" s="200"/>
      <c r="N140" s="200"/>
      <c r="O140" s="200"/>
      <c r="P140" s="200"/>
      <c r="Q140" s="201"/>
      <c r="R140" s="200"/>
      <c r="S140" s="200"/>
      <c r="T140" s="200"/>
      <c r="U140" s="198">
        <f t="shared" si="234"/>
        <v>0</v>
      </c>
      <c r="V140" s="200"/>
      <c r="W140" s="200"/>
      <c r="X140" s="200"/>
      <c r="Y140" s="200"/>
      <c r="Z140" s="201"/>
      <c r="AA140" s="200"/>
      <c r="AB140" s="200"/>
      <c r="AC140" s="200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</row>
    <row r="141" spans="1:39" s="7" customFormat="1" x14ac:dyDescent="0.2">
      <c r="A141" s="151">
        <v>4227</v>
      </c>
      <c r="B141" s="153" t="s">
        <v>50</v>
      </c>
      <c r="C141" s="198">
        <f t="shared" si="232"/>
        <v>977.49</v>
      </c>
      <c r="D141" s="198">
        <v>977.49</v>
      </c>
      <c r="E141" s="200"/>
      <c r="F141" s="200"/>
      <c r="G141" s="200"/>
      <c r="H141" s="201"/>
      <c r="I141" s="200"/>
      <c r="J141" s="200"/>
      <c r="K141" s="200"/>
      <c r="L141" s="198">
        <f t="shared" si="233"/>
        <v>977.49</v>
      </c>
      <c r="M141" s="198">
        <v>977.49</v>
      </c>
      <c r="N141" s="200"/>
      <c r="O141" s="200"/>
      <c r="P141" s="200"/>
      <c r="Q141" s="201"/>
      <c r="R141" s="200"/>
      <c r="S141" s="200"/>
      <c r="T141" s="200"/>
      <c r="U141" s="198">
        <f t="shared" si="234"/>
        <v>977.49</v>
      </c>
      <c r="V141" s="198">
        <v>977.49</v>
      </c>
      <c r="W141" s="200"/>
      <c r="X141" s="200"/>
      <c r="Y141" s="200"/>
      <c r="Z141" s="201"/>
      <c r="AA141" s="200"/>
      <c r="AB141" s="200"/>
      <c r="AC141" s="200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</row>
    <row r="142" spans="1:39" s="7" customFormat="1" x14ac:dyDescent="0.2">
      <c r="A142" s="151">
        <v>4231</v>
      </c>
      <c r="B142" s="152" t="s">
        <v>184</v>
      </c>
      <c r="C142" s="198">
        <f t="shared" si="232"/>
        <v>0</v>
      </c>
      <c r="D142" s="198"/>
      <c r="E142" s="200"/>
      <c r="F142" s="200"/>
      <c r="G142" s="200"/>
      <c r="H142" s="201"/>
      <c r="I142" s="200"/>
      <c r="J142" s="200"/>
      <c r="K142" s="200"/>
      <c r="L142" s="198">
        <f t="shared" si="233"/>
        <v>0</v>
      </c>
      <c r="M142" s="198"/>
      <c r="N142" s="200"/>
      <c r="O142" s="200"/>
      <c r="P142" s="200"/>
      <c r="Q142" s="201"/>
      <c r="R142" s="200"/>
      <c r="S142" s="200"/>
      <c r="T142" s="200"/>
      <c r="U142" s="198">
        <f t="shared" si="234"/>
        <v>0</v>
      </c>
      <c r="V142" s="198"/>
      <c r="W142" s="200"/>
      <c r="X142" s="200"/>
      <c r="Y142" s="200"/>
      <c r="Z142" s="201"/>
      <c r="AA142" s="200"/>
      <c r="AB142" s="200"/>
      <c r="AC142" s="200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</row>
    <row r="143" spans="1:39" s="7" customFormat="1" x14ac:dyDescent="0.2">
      <c r="A143" s="151">
        <v>4241</v>
      </c>
      <c r="B143" s="152" t="s">
        <v>360</v>
      </c>
      <c r="C143" s="198">
        <f t="shared" si="232"/>
        <v>200</v>
      </c>
      <c r="D143" s="198">
        <v>200</v>
      </c>
      <c r="E143" s="200"/>
      <c r="F143" s="200"/>
      <c r="G143" s="200"/>
      <c r="H143" s="201"/>
      <c r="I143" s="200"/>
      <c r="J143" s="200"/>
      <c r="K143" s="200"/>
      <c r="L143" s="198">
        <f t="shared" si="233"/>
        <v>200</v>
      </c>
      <c r="M143" s="198">
        <v>200</v>
      </c>
      <c r="N143" s="200"/>
      <c r="O143" s="200"/>
      <c r="P143" s="200"/>
      <c r="Q143" s="201"/>
      <c r="R143" s="200"/>
      <c r="S143" s="200"/>
      <c r="T143" s="200"/>
      <c r="U143" s="198">
        <f t="shared" si="234"/>
        <v>200</v>
      </c>
      <c r="V143" s="198">
        <v>200</v>
      </c>
      <c r="W143" s="200"/>
      <c r="X143" s="200"/>
      <c r="Y143" s="200"/>
      <c r="Z143" s="201"/>
      <c r="AA143" s="200"/>
      <c r="AB143" s="200"/>
      <c r="AC143" s="200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</row>
    <row r="144" spans="1:39" s="65" customFormat="1" ht="24" x14ac:dyDescent="0.2">
      <c r="A144" s="154" t="s">
        <v>210</v>
      </c>
      <c r="B144" s="155" t="s">
        <v>361</v>
      </c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</row>
    <row r="145" spans="1:39" s="7" customFormat="1" ht="24" x14ac:dyDescent="0.2">
      <c r="A145" s="151">
        <v>4511</v>
      </c>
      <c r="B145" s="152" t="s">
        <v>51</v>
      </c>
      <c r="C145" s="200"/>
      <c r="D145" s="200"/>
      <c r="E145" s="200"/>
      <c r="F145" s="200"/>
      <c r="G145" s="200"/>
      <c r="H145" s="201"/>
      <c r="I145" s="200"/>
      <c r="J145" s="200"/>
      <c r="K145" s="200"/>
      <c r="L145" s="200"/>
      <c r="M145" s="200"/>
      <c r="N145" s="200"/>
      <c r="O145" s="200"/>
      <c r="P145" s="200"/>
      <c r="Q145" s="201"/>
      <c r="R145" s="200"/>
      <c r="S145" s="200"/>
      <c r="T145" s="200"/>
      <c r="U145" s="200"/>
      <c r="V145" s="200"/>
      <c r="W145" s="200"/>
      <c r="X145" s="200"/>
      <c r="Y145" s="200"/>
      <c r="Z145" s="201"/>
      <c r="AA145" s="200"/>
      <c r="AB145" s="200"/>
      <c r="AC145" s="200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</row>
    <row r="146" spans="1:39" x14ac:dyDescent="0.2">
      <c r="A146" s="34"/>
      <c r="B146" s="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Q146" s="30"/>
      <c r="Z146" s="30"/>
    </row>
    <row r="147" spans="1:39" x14ac:dyDescent="0.2">
      <c r="A147" s="34"/>
      <c r="B147" s="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Q147" s="30"/>
      <c r="Z147" s="30"/>
    </row>
    <row r="148" spans="1:39" x14ac:dyDescent="0.2">
      <c r="A148" s="34"/>
      <c r="B148" s="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Q148" s="30"/>
      <c r="Z148" s="30"/>
    </row>
    <row r="149" spans="1:39" x14ac:dyDescent="0.2">
      <c r="A149" s="34"/>
      <c r="B149" s="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Q149" s="30"/>
      <c r="Z149" s="30"/>
    </row>
    <row r="150" spans="1:39" x14ac:dyDescent="0.2">
      <c r="A150" s="34"/>
      <c r="B150" s="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Q150" s="30"/>
      <c r="Z150" s="30"/>
    </row>
    <row r="151" spans="1:39" x14ac:dyDescent="0.2">
      <c r="A151" s="34"/>
      <c r="B151" s="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Q151" s="30"/>
      <c r="Z151" s="30"/>
    </row>
    <row r="152" spans="1:39" x14ac:dyDescent="0.2">
      <c r="A152" s="34"/>
      <c r="B152" s="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Q152" s="30"/>
      <c r="Z152" s="30"/>
    </row>
    <row r="153" spans="1:39" x14ac:dyDescent="0.2">
      <c r="A153" s="34"/>
      <c r="B153" s="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Q153" s="30"/>
      <c r="Z153" s="30"/>
    </row>
    <row r="154" spans="1:39" x14ac:dyDescent="0.2">
      <c r="A154" s="34"/>
      <c r="B154" s="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Q154" s="30"/>
      <c r="Z154" s="30"/>
    </row>
    <row r="155" spans="1:39" x14ac:dyDescent="0.2">
      <c r="A155" s="34"/>
      <c r="B155" s="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Q155" s="30"/>
      <c r="Z155" s="30"/>
    </row>
    <row r="156" spans="1:39" x14ac:dyDescent="0.2">
      <c r="A156" s="34"/>
      <c r="B156" s="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Q156" s="30"/>
      <c r="Z156" s="30"/>
    </row>
    <row r="157" spans="1:39" x14ac:dyDescent="0.2">
      <c r="A157" s="34"/>
      <c r="B157" s="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Q157" s="30"/>
      <c r="Z157" s="30"/>
    </row>
    <row r="158" spans="1:39" x14ac:dyDescent="0.2">
      <c r="A158" s="34"/>
      <c r="B158" s="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Q158" s="30"/>
      <c r="Z158" s="30"/>
    </row>
    <row r="159" spans="1:39" x14ac:dyDescent="0.2">
      <c r="A159" s="34"/>
      <c r="B159" s="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Q159" s="30"/>
      <c r="Z159" s="30"/>
    </row>
    <row r="160" spans="1:39" x14ac:dyDescent="0.2">
      <c r="A160" s="34"/>
      <c r="B160" s="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Q160" s="30"/>
      <c r="Z160" s="30"/>
    </row>
    <row r="161" spans="1:26" x14ac:dyDescent="0.2">
      <c r="A161" s="34"/>
      <c r="B161" s="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Q161" s="30"/>
      <c r="Z161" s="30"/>
    </row>
    <row r="162" spans="1:26" x14ac:dyDescent="0.2">
      <c r="A162" s="34"/>
      <c r="B162" s="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Q162" s="30"/>
      <c r="Z162" s="30"/>
    </row>
    <row r="163" spans="1:26" x14ac:dyDescent="0.2">
      <c r="A163" s="34"/>
      <c r="B163" s="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Q163" s="30"/>
      <c r="Z163" s="30"/>
    </row>
    <row r="164" spans="1:26" x14ac:dyDescent="0.2">
      <c r="A164" s="34"/>
      <c r="B164" s="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Q164" s="30"/>
      <c r="Z164" s="30"/>
    </row>
    <row r="165" spans="1:26" x14ac:dyDescent="0.2">
      <c r="A165" s="34"/>
      <c r="B165" s="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Q165" s="30"/>
      <c r="Z165" s="30"/>
    </row>
    <row r="166" spans="1:26" x14ac:dyDescent="0.2">
      <c r="A166" s="34"/>
      <c r="B166" s="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Q166" s="30"/>
      <c r="Z166" s="30"/>
    </row>
    <row r="167" spans="1:26" x14ac:dyDescent="0.2">
      <c r="A167" s="34"/>
      <c r="B167" s="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Q167" s="30"/>
      <c r="Z167" s="30"/>
    </row>
    <row r="168" spans="1:26" x14ac:dyDescent="0.2">
      <c r="A168" s="34"/>
      <c r="B168" s="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Q168" s="30"/>
      <c r="Z168" s="30"/>
    </row>
    <row r="169" spans="1:26" x14ac:dyDescent="0.2">
      <c r="A169" s="34"/>
      <c r="B169" s="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Q169" s="30"/>
      <c r="Z169" s="30"/>
    </row>
    <row r="170" spans="1:26" x14ac:dyDescent="0.2">
      <c r="A170" s="34"/>
      <c r="B170" s="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Q170" s="30"/>
      <c r="Z170" s="30"/>
    </row>
    <row r="171" spans="1:26" x14ac:dyDescent="0.2">
      <c r="A171" s="34"/>
      <c r="B171" s="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Q171" s="30"/>
      <c r="Z171" s="30"/>
    </row>
    <row r="172" spans="1:26" x14ac:dyDescent="0.2">
      <c r="A172" s="34"/>
      <c r="B172" s="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Q172" s="30"/>
      <c r="Z172" s="30"/>
    </row>
    <row r="173" spans="1:26" x14ac:dyDescent="0.2">
      <c r="A173" s="34"/>
      <c r="B173" s="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Q173" s="30"/>
      <c r="Z173" s="30"/>
    </row>
    <row r="174" spans="1:26" x14ac:dyDescent="0.2">
      <c r="A174" s="34"/>
      <c r="B174" s="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Q174" s="30"/>
      <c r="Z174" s="30"/>
    </row>
    <row r="175" spans="1:26" x14ac:dyDescent="0.2">
      <c r="A175" s="34"/>
      <c r="B175" s="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Q175" s="30"/>
      <c r="Z175" s="30"/>
    </row>
    <row r="176" spans="1:26" x14ac:dyDescent="0.2">
      <c r="A176" s="34"/>
      <c r="B176" s="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Q176" s="30"/>
      <c r="Z176" s="30"/>
    </row>
    <row r="177" spans="1:26" x14ac:dyDescent="0.2">
      <c r="A177" s="34"/>
      <c r="B177" s="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Q177" s="30"/>
      <c r="Z177" s="30"/>
    </row>
    <row r="178" spans="1:26" x14ac:dyDescent="0.2">
      <c r="A178" s="34"/>
      <c r="B178" s="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Q178" s="30"/>
      <c r="Z178" s="30"/>
    </row>
    <row r="179" spans="1:26" x14ac:dyDescent="0.2">
      <c r="A179" s="34"/>
      <c r="B179" s="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Q179" s="30"/>
      <c r="Z179" s="30"/>
    </row>
    <row r="180" spans="1:26" x14ac:dyDescent="0.2">
      <c r="A180" s="34"/>
      <c r="B180" s="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Q180" s="30"/>
      <c r="Z180" s="30"/>
    </row>
    <row r="181" spans="1:26" x14ac:dyDescent="0.2">
      <c r="A181" s="34"/>
      <c r="B181" s="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Q181" s="30"/>
      <c r="Z181" s="30"/>
    </row>
    <row r="182" spans="1:26" x14ac:dyDescent="0.2">
      <c r="A182" s="34"/>
      <c r="B182" s="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Q182" s="30"/>
      <c r="Z182" s="30"/>
    </row>
    <row r="183" spans="1:26" x14ac:dyDescent="0.2">
      <c r="A183" s="34"/>
      <c r="B183" s="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Q183" s="30"/>
      <c r="Z183" s="30"/>
    </row>
    <row r="184" spans="1:26" x14ac:dyDescent="0.2">
      <c r="A184" s="34"/>
      <c r="B184" s="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Q184" s="30"/>
      <c r="Z184" s="30"/>
    </row>
    <row r="185" spans="1:26" x14ac:dyDescent="0.2">
      <c r="A185" s="34"/>
      <c r="B185" s="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Q185" s="30"/>
      <c r="Z185" s="30"/>
    </row>
    <row r="186" spans="1:26" x14ac:dyDescent="0.2">
      <c r="A186" s="34"/>
      <c r="B186" s="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Q186" s="30"/>
      <c r="Z186" s="30"/>
    </row>
    <row r="187" spans="1:26" x14ac:dyDescent="0.2">
      <c r="A187" s="34"/>
      <c r="B187" s="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Q187" s="30"/>
      <c r="Z187" s="30"/>
    </row>
    <row r="188" spans="1:26" x14ac:dyDescent="0.2">
      <c r="A188" s="34"/>
      <c r="B188" s="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Q188" s="30"/>
      <c r="Z188" s="30"/>
    </row>
    <row r="189" spans="1:26" x14ac:dyDescent="0.2">
      <c r="A189" s="34"/>
      <c r="B189" s="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Q189" s="30"/>
      <c r="Z189" s="30"/>
    </row>
    <row r="190" spans="1:26" x14ac:dyDescent="0.2">
      <c r="A190" s="34"/>
      <c r="B190" s="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Q190" s="30"/>
      <c r="Z190" s="30"/>
    </row>
    <row r="191" spans="1:26" x14ac:dyDescent="0.2">
      <c r="A191" s="34"/>
      <c r="B191" s="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Q191" s="30"/>
      <c r="Z191" s="30"/>
    </row>
    <row r="192" spans="1:26" x14ac:dyDescent="0.2">
      <c r="A192" s="34"/>
      <c r="B192" s="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Q192" s="30"/>
      <c r="Z192" s="30"/>
    </row>
    <row r="193" spans="1:26" x14ac:dyDescent="0.2">
      <c r="A193" s="34"/>
      <c r="B193" s="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Q193" s="30"/>
      <c r="Z193" s="30"/>
    </row>
    <row r="194" spans="1:26" x14ac:dyDescent="0.2">
      <c r="A194" s="34"/>
      <c r="B194" s="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Q194" s="30"/>
      <c r="Z194" s="30"/>
    </row>
    <row r="195" spans="1:26" x14ac:dyDescent="0.2">
      <c r="A195" s="34"/>
      <c r="B195" s="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Q195" s="30"/>
      <c r="Z195" s="30"/>
    </row>
    <row r="196" spans="1:26" x14ac:dyDescent="0.2">
      <c r="A196" s="34"/>
      <c r="B196" s="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Q196" s="30"/>
      <c r="Z196" s="30"/>
    </row>
    <row r="197" spans="1:26" x14ac:dyDescent="0.2">
      <c r="A197" s="34"/>
      <c r="B197" s="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Q197" s="30"/>
      <c r="Z197" s="30"/>
    </row>
    <row r="198" spans="1:26" x14ac:dyDescent="0.2">
      <c r="A198" s="34"/>
      <c r="B198" s="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Q198" s="30"/>
      <c r="Z198" s="30"/>
    </row>
    <row r="199" spans="1:26" x14ac:dyDescent="0.2">
      <c r="A199" s="34"/>
      <c r="B199" s="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Q199" s="30"/>
      <c r="Z199" s="30"/>
    </row>
    <row r="200" spans="1:26" x14ac:dyDescent="0.2">
      <c r="A200" s="34"/>
      <c r="B200" s="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Q200" s="30"/>
      <c r="Z200" s="30"/>
    </row>
    <row r="201" spans="1:26" x14ac:dyDescent="0.2">
      <c r="A201" s="34"/>
      <c r="B201" s="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Q201" s="30"/>
      <c r="Z201" s="30"/>
    </row>
    <row r="202" spans="1:26" x14ac:dyDescent="0.2">
      <c r="A202" s="34"/>
      <c r="B202" s="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Q202" s="30"/>
      <c r="Z202" s="30"/>
    </row>
    <row r="203" spans="1:26" x14ac:dyDescent="0.2">
      <c r="A203" s="34"/>
      <c r="B203" s="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Q203" s="30"/>
      <c r="Z203" s="30"/>
    </row>
    <row r="204" spans="1:26" x14ac:dyDescent="0.2">
      <c r="A204" s="34"/>
      <c r="B204" s="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Q204" s="30"/>
      <c r="Z204" s="30"/>
    </row>
    <row r="205" spans="1:26" x14ac:dyDescent="0.2">
      <c r="A205" s="34"/>
      <c r="B205" s="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Q205" s="30"/>
      <c r="Z205" s="30"/>
    </row>
    <row r="206" spans="1:26" x14ac:dyDescent="0.2">
      <c r="A206" s="34"/>
      <c r="B206" s="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Q206" s="30"/>
      <c r="Z206" s="30"/>
    </row>
    <row r="207" spans="1:26" x14ac:dyDescent="0.2">
      <c r="A207" s="34"/>
      <c r="B207" s="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Q207" s="30"/>
      <c r="Z207" s="30"/>
    </row>
    <row r="208" spans="1:26" x14ac:dyDescent="0.2">
      <c r="A208" s="34"/>
      <c r="B208" s="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Q208" s="30"/>
      <c r="Z208" s="30"/>
    </row>
    <row r="209" spans="1:26" x14ac:dyDescent="0.2">
      <c r="A209" s="34"/>
      <c r="B209" s="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Q209" s="30"/>
      <c r="Z209" s="30"/>
    </row>
    <row r="210" spans="1:26" x14ac:dyDescent="0.2">
      <c r="A210" s="34"/>
      <c r="B210" s="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Q210" s="30"/>
      <c r="Z210" s="30"/>
    </row>
    <row r="211" spans="1:26" x14ac:dyDescent="0.2">
      <c r="A211" s="34"/>
      <c r="B211" s="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Q211" s="30"/>
      <c r="Z211" s="30"/>
    </row>
    <row r="212" spans="1:26" x14ac:dyDescent="0.2">
      <c r="A212" s="34"/>
      <c r="B212" s="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Q212" s="30"/>
      <c r="Z212" s="30"/>
    </row>
    <row r="213" spans="1:26" x14ac:dyDescent="0.2">
      <c r="A213" s="34"/>
      <c r="B213" s="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Q213" s="30"/>
      <c r="Z213" s="30"/>
    </row>
    <row r="214" spans="1:26" x14ac:dyDescent="0.2">
      <c r="A214" s="34"/>
      <c r="B214" s="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Q214" s="30"/>
      <c r="Z214" s="30"/>
    </row>
    <row r="215" spans="1:26" x14ac:dyDescent="0.2">
      <c r="A215" s="34"/>
      <c r="B215" s="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Q215" s="30"/>
      <c r="Z215" s="30"/>
    </row>
    <row r="216" spans="1:26" x14ac:dyDescent="0.2">
      <c r="A216" s="34"/>
      <c r="B216" s="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Q216" s="30"/>
      <c r="Z216" s="30"/>
    </row>
    <row r="217" spans="1:26" x14ac:dyDescent="0.2">
      <c r="A217" s="34"/>
      <c r="B217" s="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Q217" s="30"/>
      <c r="Z217" s="30"/>
    </row>
    <row r="218" spans="1:26" x14ac:dyDescent="0.2">
      <c r="A218" s="34"/>
      <c r="B218" s="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Q218" s="30"/>
      <c r="Z218" s="30"/>
    </row>
    <row r="219" spans="1:26" x14ac:dyDescent="0.2">
      <c r="A219" s="34"/>
      <c r="B219" s="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Q219" s="30"/>
      <c r="Z219" s="30"/>
    </row>
    <row r="220" spans="1:26" x14ac:dyDescent="0.2">
      <c r="A220" s="34"/>
      <c r="B220" s="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Q220" s="30"/>
      <c r="Z220" s="30"/>
    </row>
    <row r="221" spans="1:26" x14ac:dyDescent="0.2">
      <c r="A221" s="34"/>
      <c r="B221" s="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Q221" s="30"/>
      <c r="Z221" s="30"/>
    </row>
    <row r="222" spans="1:26" x14ac:dyDescent="0.2">
      <c r="A222" s="34"/>
      <c r="B222" s="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Q222" s="30"/>
      <c r="Z222" s="30"/>
    </row>
    <row r="223" spans="1:26" x14ac:dyDescent="0.2">
      <c r="A223" s="34"/>
      <c r="B223" s="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Q223" s="30"/>
      <c r="Z223" s="30"/>
    </row>
    <row r="224" spans="1:26" x14ac:dyDescent="0.2">
      <c r="A224" s="34"/>
      <c r="B224" s="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Q224" s="30"/>
      <c r="Z224" s="30"/>
    </row>
    <row r="225" spans="1:26" x14ac:dyDescent="0.2">
      <c r="A225" s="34"/>
      <c r="B225" s="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Q225" s="30"/>
      <c r="Z225" s="30"/>
    </row>
    <row r="226" spans="1:26" x14ac:dyDescent="0.2">
      <c r="A226" s="34"/>
      <c r="B226" s="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Q226" s="30"/>
      <c r="Z226" s="30"/>
    </row>
    <row r="227" spans="1:26" x14ac:dyDescent="0.2">
      <c r="A227" s="34"/>
      <c r="B227" s="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Q227" s="30"/>
      <c r="Z227" s="30"/>
    </row>
    <row r="228" spans="1:26" x14ac:dyDescent="0.2">
      <c r="A228" s="34"/>
      <c r="B228" s="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Q228" s="30"/>
      <c r="Z228" s="30"/>
    </row>
    <row r="229" spans="1:26" x14ac:dyDescent="0.2">
      <c r="A229" s="34"/>
      <c r="B229" s="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Q229" s="30"/>
      <c r="Z229" s="30"/>
    </row>
    <row r="230" spans="1:26" x14ac:dyDescent="0.2">
      <c r="A230" s="34"/>
      <c r="B230" s="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Q230" s="30"/>
      <c r="Z230" s="30"/>
    </row>
    <row r="231" spans="1:26" x14ac:dyDescent="0.2">
      <c r="A231" s="34"/>
      <c r="B231" s="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Q231" s="30"/>
      <c r="Z231" s="30"/>
    </row>
    <row r="232" spans="1:26" x14ac:dyDescent="0.2">
      <c r="A232" s="34"/>
      <c r="B232" s="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Q232" s="30"/>
      <c r="Z232" s="30"/>
    </row>
    <row r="233" spans="1:26" x14ac:dyDescent="0.2">
      <c r="A233" s="34"/>
      <c r="B233" s="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Q233" s="30"/>
      <c r="Z233" s="30"/>
    </row>
    <row r="234" spans="1:26" x14ac:dyDescent="0.2">
      <c r="A234" s="34"/>
      <c r="B234" s="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Q234" s="30"/>
      <c r="Z234" s="30"/>
    </row>
    <row r="235" spans="1:26" x14ac:dyDescent="0.2">
      <c r="A235" s="34"/>
      <c r="B235" s="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Q235" s="30"/>
      <c r="Z235" s="30"/>
    </row>
    <row r="236" spans="1:26" x14ac:dyDescent="0.2">
      <c r="A236" s="34"/>
      <c r="B236" s="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Q236" s="30"/>
      <c r="Z236" s="30"/>
    </row>
    <row r="237" spans="1:26" x14ac:dyDescent="0.2">
      <c r="A237" s="34"/>
      <c r="B237" s="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Q237" s="30"/>
      <c r="Z237" s="30"/>
    </row>
    <row r="238" spans="1:26" x14ac:dyDescent="0.2">
      <c r="A238" s="34"/>
      <c r="B238" s="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Q238" s="30"/>
      <c r="Z238" s="30"/>
    </row>
    <row r="239" spans="1:26" x14ac:dyDescent="0.2">
      <c r="A239" s="34"/>
      <c r="B239" s="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Q239" s="30"/>
      <c r="Z239" s="30"/>
    </row>
    <row r="240" spans="1:26" x14ac:dyDescent="0.2">
      <c r="A240" s="34"/>
      <c r="B240" s="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Q240" s="30"/>
      <c r="Z240" s="30"/>
    </row>
    <row r="241" spans="1:26" x14ac:dyDescent="0.2">
      <c r="A241" s="34"/>
      <c r="B241" s="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Q241" s="30"/>
      <c r="Z241" s="30"/>
    </row>
    <row r="242" spans="1:26" x14ac:dyDescent="0.2">
      <c r="A242" s="34"/>
      <c r="B242" s="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Q242" s="30"/>
      <c r="Z242" s="30"/>
    </row>
    <row r="243" spans="1:26" x14ac:dyDescent="0.2">
      <c r="A243" s="34"/>
      <c r="B243" s="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Q243" s="30"/>
      <c r="Z243" s="30"/>
    </row>
    <row r="244" spans="1:26" x14ac:dyDescent="0.2">
      <c r="A244" s="34"/>
      <c r="B244" s="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Q244" s="30"/>
      <c r="Z244" s="30"/>
    </row>
    <row r="245" spans="1:26" x14ac:dyDescent="0.2">
      <c r="A245" s="34"/>
      <c r="B245" s="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Q245" s="30"/>
      <c r="Z245" s="30"/>
    </row>
    <row r="246" spans="1:26" x14ac:dyDescent="0.2">
      <c r="A246" s="34"/>
      <c r="B246" s="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Q246" s="30"/>
      <c r="Z246" s="30"/>
    </row>
    <row r="247" spans="1:26" x14ac:dyDescent="0.2">
      <c r="A247" s="34"/>
      <c r="B247" s="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Q247" s="30"/>
      <c r="Z247" s="30"/>
    </row>
    <row r="248" spans="1:26" x14ac:dyDescent="0.2">
      <c r="A248" s="34"/>
      <c r="B248" s="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Q248" s="30"/>
      <c r="Z248" s="30"/>
    </row>
    <row r="249" spans="1:26" x14ac:dyDescent="0.2">
      <c r="A249" s="34"/>
      <c r="B249" s="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Q249" s="30"/>
      <c r="Z249" s="30"/>
    </row>
    <row r="250" spans="1:26" x14ac:dyDescent="0.2">
      <c r="A250" s="34"/>
      <c r="B250" s="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Q250" s="30"/>
      <c r="Z250" s="30"/>
    </row>
    <row r="251" spans="1:26" x14ac:dyDescent="0.2">
      <c r="A251" s="34"/>
      <c r="B251" s="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Q251" s="30"/>
      <c r="Z251" s="30"/>
    </row>
    <row r="252" spans="1:26" x14ac:dyDescent="0.2">
      <c r="A252" s="34"/>
      <c r="B252" s="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Q252" s="30"/>
      <c r="Z252" s="30"/>
    </row>
    <row r="253" spans="1:26" x14ac:dyDescent="0.2">
      <c r="A253" s="34"/>
      <c r="B253" s="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Q253" s="30"/>
      <c r="Z253" s="30"/>
    </row>
    <row r="254" spans="1:26" x14ac:dyDescent="0.2">
      <c r="A254" s="34"/>
      <c r="B254" s="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Q254" s="30"/>
      <c r="Z254" s="30"/>
    </row>
    <row r="255" spans="1:26" x14ac:dyDescent="0.2">
      <c r="A255" s="34"/>
      <c r="B255" s="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Q255" s="30"/>
      <c r="Z255" s="30"/>
    </row>
    <row r="256" spans="1:26" x14ac:dyDescent="0.2">
      <c r="A256" s="34"/>
      <c r="B256" s="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Q256" s="30"/>
      <c r="Z256" s="30"/>
    </row>
    <row r="257" spans="1:26" x14ac:dyDescent="0.2">
      <c r="A257" s="34"/>
      <c r="B257" s="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Q257" s="30"/>
      <c r="Z257" s="30"/>
    </row>
    <row r="258" spans="1:26" x14ac:dyDescent="0.2">
      <c r="A258" s="34"/>
      <c r="B258" s="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Q258" s="30"/>
      <c r="Z258" s="30"/>
    </row>
    <row r="259" spans="1:26" x14ac:dyDescent="0.2">
      <c r="A259" s="34"/>
      <c r="B259" s="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Q259" s="30"/>
      <c r="Z259" s="30"/>
    </row>
    <row r="260" spans="1:26" x14ac:dyDescent="0.2">
      <c r="A260" s="34"/>
      <c r="B260" s="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Q260" s="30"/>
      <c r="Z260" s="30"/>
    </row>
    <row r="261" spans="1:26" x14ac:dyDescent="0.2">
      <c r="A261" s="34"/>
      <c r="B261" s="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Q261" s="30"/>
      <c r="Z261" s="30"/>
    </row>
    <row r="262" spans="1:26" x14ac:dyDescent="0.2">
      <c r="A262" s="34"/>
      <c r="B262" s="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Q262" s="30"/>
      <c r="Z262" s="30"/>
    </row>
    <row r="263" spans="1:26" x14ac:dyDescent="0.2">
      <c r="A263" s="34"/>
      <c r="B263" s="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Q263" s="30"/>
      <c r="Z263" s="30"/>
    </row>
    <row r="264" spans="1:26" x14ac:dyDescent="0.2">
      <c r="A264" s="34"/>
      <c r="B264" s="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Q264" s="30"/>
      <c r="Z264" s="30"/>
    </row>
    <row r="265" spans="1:26" x14ac:dyDescent="0.2">
      <c r="A265" s="34"/>
      <c r="B265" s="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Q265" s="30"/>
      <c r="Z265" s="30"/>
    </row>
    <row r="266" spans="1:26" x14ac:dyDescent="0.2">
      <c r="A266" s="34"/>
      <c r="B266" s="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Q266" s="30"/>
      <c r="Z266" s="30"/>
    </row>
    <row r="267" spans="1:26" x14ac:dyDescent="0.2">
      <c r="A267" s="34"/>
      <c r="B267" s="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Q267" s="30"/>
      <c r="Z267" s="30"/>
    </row>
    <row r="268" spans="1:26" x14ac:dyDescent="0.2">
      <c r="A268" s="34"/>
      <c r="B268" s="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Q268" s="30"/>
      <c r="Z268" s="30"/>
    </row>
    <row r="269" spans="1:26" x14ac:dyDescent="0.2">
      <c r="A269" s="34"/>
      <c r="B269" s="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Q269" s="30"/>
      <c r="Z269" s="30"/>
    </row>
    <row r="270" spans="1:26" x14ac:dyDescent="0.2">
      <c r="A270" s="34"/>
      <c r="B270" s="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Q270" s="30"/>
      <c r="Z270" s="30"/>
    </row>
    <row r="271" spans="1:26" x14ac:dyDescent="0.2">
      <c r="A271" s="34"/>
      <c r="B271" s="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Q271" s="30"/>
      <c r="Z271" s="30"/>
    </row>
    <row r="272" spans="1:26" x14ac:dyDescent="0.2">
      <c r="A272" s="34"/>
      <c r="B272" s="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Q272" s="30"/>
      <c r="Z272" s="30"/>
    </row>
    <row r="273" spans="1:26" x14ac:dyDescent="0.2">
      <c r="A273" s="34"/>
      <c r="B273" s="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Q273" s="30"/>
      <c r="Z273" s="30"/>
    </row>
    <row r="274" spans="1:26" x14ac:dyDescent="0.2">
      <c r="A274" s="34"/>
      <c r="B274" s="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Q274" s="30"/>
      <c r="Z274" s="30"/>
    </row>
    <row r="275" spans="1:26" x14ac:dyDescent="0.2">
      <c r="A275" s="34"/>
      <c r="B275" s="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Q275" s="30"/>
      <c r="Z275" s="30"/>
    </row>
    <row r="276" spans="1:26" x14ac:dyDescent="0.2">
      <c r="A276" s="34"/>
      <c r="B276" s="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Q276" s="30"/>
      <c r="Z276" s="30"/>
    </row>
    <row r="277" spans="1:26" x14ac:dyDescent="0.2">
      <c r="A277" s="34"/>
      <c r="B277" s="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Q277" s="30"/>
      <c r="Z277" s="30"/>
    </row>
    <row r="278" spans="1:26" x14ac:dyDescent="0.2">
      <c r="A278" s="34"/>
      <c r="B278" s="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Q278" s="30"/>
      <c r="Z278" s="30"/>
    </row>
  </sheetData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3" fitToWidth="0" orientation="landscape" useFirstPageNumber="1" horizontalDpi="300" verticalDpi="300" r:id="rId1"/>
  <headerFooter alignWithMargins="0">
    <oddFooter>&amp;R&amp;P</oddFooter>
  </headerFooter>
  <rowBreaks count="3" manualBreakCount="3">
    <brk id="58" max="28" man="1"/>
    <brk id="91" max="28" man="1"/>
    <brk id="145" max="28" man="1"/>
  </rowBreaks>
  <colBreaks count="2" manualBreakCount="2">
    <brk id="11" max="144" man="1"/>
    <brk id="29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'Plan rash. i izdat.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Zvjezdana</cp:lastModifiedBy>
  <cp:lastPrinted>2017-10-24T15:39:36Z</cp:lastPrinted>
  <dcterms:created xsi:type="dcterms:W3CDTF">2013-09-11T11:00:21Z</dcterms:created>
  <dcterms:modified xsi:type="dcterms:W3CDTF">2017-10-24T15:39:38Z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